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oca 01\Desktop\obras ultimo trimestre\listado de partida\"/>
    </mc:Choice>
  </mc:AlternateContent>
  <xr:revisionPtr revIDLastSave="0" documentId="8_{47E3DB29-609F-4581-B056-53802802C735}" xr6:coauthVersionLast="47" xr6:coauthVersionMax="47" xr10:uidLastSave="{00000000-0000-0000-0000-000000000000}"/>
  <bookViews>
    <workbookView xWindow="-120" yWindow="-120" windowWidth="21840" windowHeight="12555" xr2:uid="{6F59C7CF-5365-47A6-B577-38975A2858D3}"/>
  </bookViews>
  <sheets>
    <sheet name="VOLUMETRI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7" l="1"/>
  <c r="F93" i="7"/>
  <c r="F92" i="7"/>
  <c r="F91" i="7"/>
  <c r="F90" i="7"/>
  <c r="F89" i="7"/>
  <c r="F88" i="7"/>
  <c r="A88" i="7"/>
  <c r="A89" i="7" s="1"/>
  <c r="A90" i="7" s="1"/>
  <c r="A91" i="7" s="1"/>
  <c r="A92" i="7" s="1"/>
  <c r="A93" i="7" s="1"/>
  <c r="A94" i="7" s="1"/>
  <c r="F80" i="7"/>
  <c r="F79" i="7"/>
  <c r="F78" i="7"/>
  <c r="F75" i="7"/>
  <c r="F74" i="7"/>
  <c r="C74" i="7"/>
  <c r="C73" i="7"/>
  <c r="C77" i="7" s="1"/>
  <c r="A73" i="7"/>
  <c r="A74" i="7" s="1"/>
  <c r="A75" i="7" s="1"/>
  <c r="A76" i="7" s="1"/>
  <c r="A77" i="7" s="1"/>
  <c r="A78" i="7" s="1"/>
  <c r="A79" i="7" s="1"/>
  <c r="A80" i="7" s="1"/>
  <c r="F70" i="7"/>
  <c r="G71" i="7" s="1"/>
  <c r="A70" i="7"/>
  <c r="F67" i="7"/>
  <c r="F66" i="7"/>
  <c r="F65" i="7"/>
  <c r="A65" i="7"/>
  <c r="A66" i="7" s="1"/>
  <c r="A67" i="7" s="1"/>
  <c r="F64" i="7"/>
  <c r="A64" i="7"/>
  <c r="F63" i="7"/>
  <c r="F62" i="7"/>
  <c r="A62" i="7"/>
  <c r="F59" i="7"/>
  <c r="A59" i="7"/>
  <c r="F58" i="7"/>
  <c r="F57" i="7"/>
  <c r="G60" i="7" s="1"/>
  <c r="A57" i="7"/>
  <c r="F54" i="7"/>
  <c r="F53" i="7"/>
  <c r="F52" i="7"/>
  <c r="K51" i="7"/>
  <c r="F51" i="7"/>
  <c r="K49" i="7"/>
  <c r="J54" i="7" s="1"/>
  <c r="F48" i="7"/>
  <c r="A48" i="7"/>
  <c r="F47" i="7"/>
  <c r="A47" i="7"/>
  <c r="F44" i="7"/>
  <c r="G45" i="7" s="1"/>
  <c r="A44" i="7"/>
  <c r="J41" i="7"/>
  <c r="F41" i="7"/>
  <c r="C41" i="7"/>
  <c r="C40" i="7"/>
  <c r="F40" i="7" s="1"/>
  <c r="F39" i="7"/>
  <c r="C39" i="7"/>
  <c r="D38" i="7"/>
  <c r="D39" i="7" s="1"/>
  <c r="C38" i="7"/>
  <c r="F38" i="7" s="1"/>
  <c r="C37" i="7"/>
  <c r="F37" i="7" s="1"/>
  <c r="J36" i="7"/>
  <c r="C36" i="7"/>
  <c r="J35" i="7"/>
  <c r="F33" i="7"/>
  <c r="J32" i="7"/>
  <c r="C31" i="7"/>
  <c r="F30" i="7"/>
  <c r="C30" i="7"/>
  <c r="C32" i="7" s="1"/>
  <c r="F32" i="7" s="1"/>
  <c r="F29" i="7"/>
  <c r="C29" i="7"/>
  <c r="L26" i="7"/>
  <c r="L28" i="7" s="1"/>
  <c r="J25" i="7"/>
  <c r="J21" i="7" s="1"/>
  <c r="C25" i="7"/>
  <c r="F24" i="7"/>
  <c r="F23" i="7"/>
  <c r="F22" i="7"/>
  <c r="G68" i="7" l="1"/>
  <c r="F77" i="7"/>
  <c r="F25" i="7"/>
  <c r="G27" i="7" s="1"/>
  <c r="F36" i="7"/>
  <c r="G42" i="7" s="1"/>
  <c r="D41" i="7"/>
  <c r="D40" i="7"/>
  <c r="G55" i="7"/>
  <c r="L34" i="7"/>
  <c r="G49" i="7"/>
  <c r="F31" i="7"/>
  <c r="G34" i="7" s="1"/>
  <c r="F76" i="7"/>
  <c r="F73" i="7"/>
  <c r="G81" i="7" l="1"/>
  <c r="G84" i="7" s="1"/>
  <c r="G89" i="7" l="1"/>
  <c r="G94" i="7"/>
  <c r="G91" i="7"/>
  <c r="G88" i="7"/>
  <c r="G90" i="7"/>
  <c r="G92" i="7"/>
  <c r="G93" i="7" l="1"/>
  <c r="G97" i="7" s="1"/>
  <c r="G100" i="7" s="1"/>
</calcChain>
</file>

<file path=xl/sharedStrings.xml><?xml version="1.0" encoding="utf-8"?>
<sst xmlns="http://schemas.openxmlformats.org/spreadsheetml/2006/main" count="133" uniqueCount="97">
  <si>
    <t>AYUNTAMIENTO DEL MUNICIPIO DE MOCA</t>
  </si>
  <si>
    <t>NO.</t>
  </si>
  <si>
    <t>PARTIDAS</t>
  </si>
  <si>
    <t>CANTIDAD</t>
  </si>
  <si>
    <t>UNIDAD</t>
  </si>
  <si>
    <t>P.U.</t>
  </si>
  <si>
    <t>SUB-TOTAL</t>
  </si>
  <si>
    <t>TOTAL</t>
  </si>
  <si>
    <t>PRELIMINARES:</t>
  </si>
  <si>
    <t xml:space="preserve">Letrero en obra </t>
  </si>
  <si>
    <t>PA</t>
  </si>
  <si>
    <t xml:space="preserve">Tarja de identificación </t>
  </si>
  <si>
    <t xml:space="preserve">   Demolición de muros y viga existente</t>
  </si>
  <si>
    <t>M3</t>
  </si>
  <si>
    <t>M2</t>
  </si>
  <si>
    <t>MOVIMIENTO DE TIERRA:</t>
  </si>
  <si>
    <t xml:space="preserve">Bote de escombros por demolición </t>
  </si>
  <si>
    <t xml:space="preserve">Excavación para zapata de muro </t>
  </si>
  <si>
    <t>37.37ML</t>
  </si>
  <si>
    <t>Carga y bote de material inservible</t>
  </si>
  <si>
    <t>Relleno de reposición</t>
  </si>
  <si>
    <t>HORMIGÓN ARMADO:</t>
  </si>
  <si>
    <t>Mamposteria:</t>
  </si>
  <si>
    <t>Pañete de columna</t>
  </si>
  <si>
    <t>PAÑETE DE VIGA AMARRE</t>
  </si>
  <si>
    <t>PISOS:</t>
  </si>
  <si>
    <t>18m2</t>
  </si>
  <si>
    <t>27.7m2</t>
  </si>
  <si>
    <t xml:space="preserve">Zócalos </t>
  </si>
  <si>
    <t>Ml</t>
  </si>
  <si>
    <t>HERRERIA:</t>
  </si>
  <si>
    <t>Reparación de puertas</t>
  </si>
  <si>
    <t>UD</t>
  </si>
  <si>
    <t>P2</t>
  </si>
  <si>
    <t>Techo en perfiles y aluzinc</t>
  </si>
  <si>
    <t>INSTALACIONES SANITARIAS</t>
  </si>
  <si>
    <t>Inodoro</t>
  </si>
  <si>
    <t>Ud</t>
  </si>
  <si>
    <t>Lavamanos</t>
  </si>
  <si>
    <t>MDO plomero</t>
  </si>
  <si>
    <t>INSTALACIONES ELECTRICAS:</t>
  </si>
  <si>
    <t>Luz cenital</t>
  </si>
  <si>
    <t>Interruptor sencillo</t>
  </si>
  <si>
    <t>Interruptor triple</t>
  </si>
  <si>
    <t xml:space="preserve">                                                                  </t>
  </si>
  <si>
    <t xml:space="preserve">Abanicos de techo KDK (incluye instalación) </t>
  </si>
  <si>
    <t>MDO electricista</t>
  </si>
  <si>
    <t>PINTURA</t>
  </si>
  <si>
    <t xml:space="preserve"> Pintura general </t>
  </si>
  <si>
    <t>MISCELANEOS</t>
  </si>
  <si>
    <t>Acera perimetral</t>
  </si>
  <si>
    <t>Empañete en general</t>
  </si>
  <si>
    <t>Cantos y mochetas</t>
  </si>
  <si>
    <t>Letrero nombre del club en acrílico</t>
  </si>
  <si>
    <t>Limpieza final</t>
  </si>
  <si>
    <t>Desmonte de zinc y caseta</t>
  </si>
  <si>
    <t xml:space="preserve">   Demolición acera perimetral</t>
  </si>
  <si>
    <t>Calle Independencia esq. Antonio de La Maza # 25</t>
  </si>
  <si>
    <t>Teléfonos: (809) 578-2374 * Fax: 809-578-3868</t>
  </si>
  <si>
    <t>OBRAS PUBLICAS MUNICIPALES</t>
  </si>
  <si>
    <t>%</t>
  </si>
  <si>
    <t>Columnas (0.15 x 0.25) m, 6 Ø 1/2'', est. Ø 3/8'' a 0.20 m</t>
  </si>
  <si>
    <t>Excavación para zapata de columna (1.20 x 1.20 x 1)m</t>
  </si>
  <si>
    <t xml:space="preserve"> Zapata de muro 0.45 m x 39.34 m x 0.25 m 
(3 Ø 3/8'', Ø 3/8'' a 0.25 m)</t>
  </si>
  <si>
    <t xml:space="preserve"> Zapata de columnas 1 m x 1 m x 0.30 m (8 Ø 1/2'' A.D.)</t>
  </si>
  <si>
    <t>Columnas en verja lateral izquierda 
(4 Ø 1/2'', EST. Ø 3/8'' a 0.20 m)</t>
  </si>
  <si>
    <t>Bloques de 6'' (bastones Ø 3/8'' a 0.80 m)</t>
  </si>
  <si>
    <t>Columnas en verja frontal
(4 Ø 1/2'', EST. Ø 3/8'' a 0.20 m)</t>
  </si>
  <si>
    <t>Viga de amarre (0.15 x 0.30) m
( 4 Ø 3/8'', est. Ø 3/8'' a 0.20 m)</t>
  </si>
  <si>
    <t>Puerta frontal (1.37 x 1.80)m, 
tubos de 1 1/2'' para malla y malla ciclónica</t>
  </si>
  <si>
    <t>Portón frontal (3.46 x 1.80)m
tubos de 1 1/2'' para malla y malla ciclónica</t>
  </si>
  <si>
    <t>Antepecho en blocks de 6''</t>
  </si>
  <si>
    <t xml:space="preserve">Toma corriente doble </t>
  </si>
  <si>
    <t>Verja lateral izquierda en bloques de 6'' (25.80 ml), h = 2.55 m</t>
  </si>
  <si>
    <t>Verja frontal en bloques de 6'' (25.80 ml), h = 2.55 m</t>
  </si>
  <si>
    <t>Reparación de Club Don Angel Paulino</t>
  </si>
  <si>
    <t xml:space="preserve">Piso de cerámica </t>
  </si>
  <si>
    <r>
      <t xml:space="preserve">Proyecto: </t>
    </r>
    <r>
      <rPr>
        <sz val="12"/>
        <rFont val="Arial"/>
        <family val="2"/>
      </rPr>
      <t xml:space="preserve">Pavimento en hormigón </t>
    </r>
  </si>
  <si>
    <r>
      <t xml:space="preserve">Ubicación: </t>
    </r>
    <r>
      <rPr>
        <sz val="12"/>
        <rFont val="Arial"/>
        <family val="2"/>
      </rPr>
      <t>Las Flores</t>
    </r>
  </si>
  <si>
    <t xml:space="preserve">TOTAL GENERAL COSTOS DIRECTOS </t>
  </si>
  <si>
    <t>Gastos indirectos</t>
  </si>
  <si>
    <t>DIRECCION TECNICA</t>
  </si>
  <si>
    <t>10.00</t>
  </si>
  <si>
    <t>GASTOS ADMINISTRATIVOS</t>
  </si>
  <si>
    <t>3.00</t>
  </si>
  <si>
    <t>SEGUROS Y FIANZAS</t>
  </si>
  <si>
    <t>3.50</t>
  </si>
  <si>
    <t>TRANSPORTE</t>
  </si>
  <si>
    <t>2.50</t>
  </si>
  <si>
    <t>LEY 6-86</t>
  </si>
  <si>
    <t>1.00</t>
  </si>
  <si>
    <t>IMPUESTO A LA TRANSFERENCIA DE BIENES ITBIS(18% DEL 10% DE DIRECCION TECNICA)</t>
  </si>
  <si>
    <t>18.00</t>
  </si>
  <si>
    <t>CODIA</t>
  </si>
  <si>
    <t xml:space="preserve">TOTAL COSTOS INDIRECTOS </t>
  </si>
  <si>
    <t xml:space="preserve">TOTAL GENERAL PRESUPUESTADO </t>
  </si>
  <si>
    <t>Fecha Elaboración: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</si>
</sst>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&quot;$&quot;#,##0;[Red]\-&quot;$&quot;#,##0"/>
    <numFmt numFmtId="166" formatCode="&quot;$&quot;#,##0.00;[Red]\-&quot;$&quot;#,##0.00"/>
    <numFmt numFmtId="167" formatCode="0.0000"/>
    <numFmt numFmtId="168" formatCode="0.0"/>
    <numFmt numFmtId="169" formatCode="_(&quot;$&quot;* #,##0_);_(&quot;$&quot;* \(#,##0\);_(&quot;$&quot;* &quot;-&quot;??_);_(@_)"/>
    <numFmt numFmtId="170" formatCode="_-* #,##0.00\ _€_-;\-* #,##0.00\ _€_-;_-* &quot;-&quot;??\ _€_-;_-@_-"/>
    <numFmt numFmtId="171" formatCode="_-* #,##0.00\ _P_t_s_-;\-* #,##0.00\ _P_t_s_-;_-* &quot;-&quot;??\ _P_t_s_-;_-@_-"/>
    <numFmt numFmtId="172" formatCode="_(&quot;RD$&quot;* #,##0.00_);_(&quot;RD$&quot;* \(#,##0.00\);_(&quot;RD$&quot;* &quot;-&quot;??_);_(@_)"/>
    <numFmt numFmtId="173" formatCode="[$RD$-1C0A]#,##0.00"/>
    <numFmt numFmtId="174" formatCode="_(* #,##0.000_);_(* \(#,##0.0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10"/>
      <name val="MS Sans Serif"/>
    </font>
    <font>
      <sz val="11"/>
      <color indexed="8"/>
      <name val="Calibri"/>
      <family val="2"/>
    </font>
    <font>
      <sz val="10"/>
      <name val="MS Sans Serif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Lucida Sans"/>
      <family val="2"/>
    </font>
    <font>
      <sz val="11"/>
      <color rgb="FF9C6500"/>
      <name val="Aptos Narrow"/>
      <family val="2"/>
      <scheme val="minor"/>
    </font>
    <font>
      <sz val="10"/>
      <name val="Verdana"/>
      <family val="2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indexed="64"/>
      <name val="Times New Roman"/>
      <family val="1"/>
    </font>
    <font>
      <b/>
      <sz val="12"/>
      <name val="Times New Roman"/>
      <family val="1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" fontId="13" fillId="0" borderId="0"/>
    <xf numFmtId="9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5" borderId="0" applyNumberFormat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5" fillId="0" borderId="0"/>
    <xf numFmtId="0" fontId="16" fillId="0" borderId="0"/>
    <xf numFmtId="43" fontId="16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/>
    <xf numFmtId="2" fontId="4" fillId="4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164" fontId="4" fillId="0" borderId="1" xfId="1" applyFont="1" applyBorder="1" applyAlignment="1">
      <alignment vertical="center"/>
    </xf>
    <xf numFmtId="2" fontId="0" fillId="0" borderId="0" xfId="0" applyNumberFormat="1"/>
    <xf numFmtId="0" fontId="6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/>
    </xf>
    <xf numFmtId="2" fontId="4" fillId="4" borderId="5" xfId="0" applyNumberFormat="1" applyFont="1" applyFill="1" applyBorder="1" applyAlignment="1">
      <alignment horizontal="center" vertical="center"/>
    </xf>
    <xf numFmtId="164" fontId="12" fillId="0" borderId="0" xfId="1" applyFont="1" applyBorder="1" applyAlignment="1">
      <alignment horizontal="right"/>
    </xf>
    <xf numFmtId="164" fontId="12" fillId="0" borderId="0" xfId="1" applyFont="1" applyAlignment="1">
      <alignment horizontal="right"/>
    </xf>
    <xf numFmtId="164" fontId="3" fillId="2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 applyProtection="1">
      <alignment horizontal="center" vertical="center"/>
      <protection locked="0"/>
    </xf>
    <xf numFmtId="164" fontId="4" fillId="0" borderId="3" xfId="1" applyFont="1" applyBorder="1" applyAlignment="1">
      <alignment horizontal="center" vertical="center"/>
    </xf>
    <xf numFmtId="164" fontId="4" fillId="0" borderId="0" xfId="1" applyFont="1"/>
    <xf numFmtId="164" fontId="5" fillId="4" borderId="1" xfId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164" fontId="3" fillId="4" borderId="1" xfId="1" applyFont="1" applyFill="1" applyBorder="1" applyAlignment="1">
      <alignment horizontal="center" vertical="center"/>
    </xf>
    <xf numFmtId="164" fontId="3" fillId="4" borderId="6" xfId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vertical="center" wrapText="1"/>
    </xf>
    <xf numFmtId="0" fontId="17" fillId="0" borderId="7" xfId="11" applyFont="1" applyBorder="1"/>
    <xf numFmtId="0" fontId="12" fillId="0" borderId="0" xfId="11" applyFont="1"/>
    <xf numFmtId="0" fontId="12" fillId="0" borderId="0" xfId="11" applyFont="1" applyAlignment="1">
      <alignment horizontal="center" vertical="center"/>
    </xf>
    <xf numFmtId="164" fontId="12" fillId="0" borderId="0" xfId="1" applyFont="1" applyBorder="1"/>
    <xf numFmtId="0" fontId="17" fillId="0" borderId="0" xfId="11" applyFont="1"/>
    <xf numFmtId="164" fontId="17" fillId="0" borderId="0" xfId="1" applyFont="1" applyAlignment="1">
      <alignment horizontal="right"/>
    </xf>
    <xf numFmtId="0" fontId="12" fillId="0" borderId="0" xfId="11" applyFont="1" applyAlignment="1">
      <alignment horizontal="left"/>
    </xf>
    <xf numFmtId="164" fontId="3" fillId="4" borderId="0" xfId="1" applyFont="1" applyFill="1" applyBorder="1" applyAlignment="1">
      <alignment horizontal="center" vertical="center"/>
    </xf>
    <xf numFmtId="164" fontId="3" fillId="6" borderId="0" xfId="1" applyFont="1" applyFill="1" applyBorder="1" applyAlignment="1">
      <alignment horizontal="center" vertical="center"/>
    </xf>
    <xf numFmtId="43" fontId="19" fillId="6" borderId="0" xfId="25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43" fontId="10" fillId="0" borderId="1" xfId="25" applyFont="1" applyBorder="1" applyAlignment="1"/>
    <xf numFmtId="43" fontId="10" fillId="0" borderId="1" xfId="25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174" fontId="10" fillId="0" borderId="1" xfId="25" applyNumberFormat="1" applyFont="1" applyBorder="1" applyAlignment="1"/>
    <xf numFmtId="164" fontId="4" fillId="0" borderId="1" xfId="1" applyFont="1" applyBorder="1"/>
    <xf numFmtId="0" fontId="17" fillId="0" borderId="7" xfId="11" applyFont="1" applyBorder="1" applyAlignment="1">
      <alignment horizontal="left"/>
    </xf>
    <xf numFmtId="0" fontId="4" fillId="0" borderId="0" xfId="0" applyFont="1" applyAlignment="1">
      <alignment horizontal="center"/>
    </xf>
    <xf numFmtId="173" fontId="20" fillId="6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7" xfId="11" applyFont="1" applyBorder="1" applyAlignment="1">
      <alignment horizontal="center" wrapText="1"/>
    </xf>
    <xf numFmtId="0" fontId="17" fillId="0" borderId="0" xfId="11" applyFont="1" applyAlignment="1">
      <alignment horizontal="center" wrapText="1"/>
    </xf>
    <xf numFmtId="0" fontId="18" fillId="0" borderId="0" xfId="2" applyFont="1" applyAlignment="1">
      <alignment horizontal="center" vertical="center" wrapText="1"/>
    </xf>
  </cellXfs>
  <cellStyles count="37">
    <cellStyle name="Comma 3" xfId="35" xr:uid="{6515B8FB-25CA-4877-9182-92E5907AFDF7}"/>
    <cellStyle name="Millares" xfId="1" builtinId="3"/>
    <cellStyle name="Millares 2" xfId="3" xr:uid="{41FC73E2-0C9F-443B-9593-35E98AA3A1A8}"/>
    <cellStyle name="Millares 2 2" xfId="4" xr:uid="{C1B70F3A-C5B8-4692-A30D-6E919EBE9785}"/>
    <cellStyle name="Millares 2 2 2" xfId="25" xr:uid="{22957A5B-39D5-482A-990A-B067BB4CD1FE}"/>
    <cellStyle name="Millares 2 2 3" xfId="22" xr:uid="{73FE92B2-7F35-4446-8F7F-71F8C925D527}"/>
    <cellStyle name="Millares 2 3" xfId="16" xr:uid="{BF98B6D7-B7E0-4FF7-993E-FDB43EF97B86}"/>
    <cellStyle name="Millares 2 4" xfId="18" xr:uid="{9BB7E3FA-1043-4D2E-8EBD-9615D47B24D2}"/>
    <cellStyle name="Millares 3" xfId="19" xr:uid="{450C479D-4417-407F-82B3-7BE2B08E5A9C}"/>
    <cellStyle name="Millares 3 2" xfId="27" xr:uid="{3E2FBF0F-A774-4104-A6F3-B86B14876CCE}"/>
    <cellStyle name="Millares 3 3" xfId="31" xr:uid="{5FABBFA6-E596-41BF-881F-F8D879BF854F}"/>
    <cellStyle name="Millares 4" xfId="5" xr:uid="{56ADE8ED-3A0A-4B94-A7E5-4B39E5556863}"/>
    <cellStyle name="Millares 4 2" xfId="34" xr:uid="{280108F0-9E62-406A-9F85-238499C7F355}"/>
    <cellStyle name="Millares 5" xfId="15" xr:uid="{E8DF98E6-F3BE-4C42-A718-9604E74C5979}"/>
    <cellStyle name="Millares 6" xfId="28" xr:uid="{25E5A10F-2600-4713-A64B-49609EB4705D}"/>
    <cellStyle name="Millares 7" xfId="6" xr:uid="{EC552D82-8DFE-4C6D-947E-3006766B4716}"/>
    <cellStyle name="Millares 7 2" xfId="36" xr:uid="{74079D3A-0AFA-465C-88A5-58B154AD3CB1}"/>
    <cellStyle name="Moneda [0] 2" xfId="8" xr:uid="{890FA9EE-0D1E-4312-8C03-B779B2849CB2}"/>
    <cellStyle name="Moneda 2" xfId="9" xr:uid="{F484AF1E-A1F7-4D9F-BABE-D8480BA5824C}"/>
    <cellStyle name="Moneda 3" xfId="7" xr:uid="{A770DADF-45B4-4CB8-ABB2-0111124CA378}"/>
    <cellStyle name="Moneda 4" xfId="32" xr:uid="{0B7C443D-C6C9-4363-ABFA-9B41DB79E2DD}"/>
    <cellStyle name="Neutral 2" xfId="24" xr:uid="{1DF25D2B-F892-4D4A-9239-50D25101634F}"/>
    <cellStyle name="Normal" xfId="0" builtinId="0"/>
    <cellStyle name="Normal 10 2" xfId="20" xr:uid="{99D4CC0E-5BFE-4867-89A7-5433BC8F90CD}"/>
    <cellStyle name="Normal 2" xfId="2" xr:uid="{F00F729F-675A-42A8-9C8D-10D91583956C}"/>
    <cellStyle name="Normal 2 10" xfId="10" xr:uid="{A8416469-EC9F-40D5-8BED-5C2D24DD3F47}"/>
    <cellStyle name="Normal 2 2 2" xfId="21" xr:uid="{59697266-0023-4E49-94FF-9CDED7C5E376}"/>
    <cellStyle name="Normal 2 3" xfId="17" xr:uid="{69FE8F1A-A278-4707-91C7-F148EE74DC8C}"/>
    <cellStyle name="Normal 3" xfId="11" xr:uid="{C0A05B07-31CE-4E63-808D-289B07EDCA39}"/>
    <cellStyle name="Normal 3 2" xfId="12" xr:uid="{8E25A8DD-DD0F-48E5-8D7B-74769FEE9AFB}"/>
    <cellStyle name="Normal 3 3" xfId="13" xr:uid="{B4D93F5B-2DEF-443D-94DF-06C759D07AAB}"/>
    <cellStyle name="Normal 3 4" xfId="30" xr:uid="{14CA21A0-7F28-4B36-85F1-4053C40BBBD4}"/>
    <cellStyle name="Normal 4" xfId="33" xr:uid="{A4911D8F-634E-4F29-B7A3-8E4FEB81D7E5}"/>
    <cellStyle name="Normal 6" xfId="26" xr:uid="{C30AABE4-B847-4DCD-9771-1FBA41BD69C8}"/>
    <cellStyle name="Normal 6 2" xfId="29" xr:uid="{7EE76D25-E4EC-43B7-B12D-DEC4FF00AC2B}"/>
    <cellStyle name="Porcentaje 2" xfId="14" xr:uid="{F299B436-741E-4DEE-9307-685ECE1E9CAB}"/>
    <cellStyle name="Porcentaje 2 2" xfId="23" xr:uid="{8075A7A7-A4CD-4C01-9A2C-D081E35554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2773680</xdr:colOff>
      <xdr:row>0</xdr:row>
      <xdr:rowOff>99060</xdr:rowOff>
    </xdr:from>
    <xdr:to>
      <xdr:col>4</xdr:col>
      <xdr:colOff>3810</xdr:colOff>
      <xdr:row>7</xdr:row>
      <xdr:rowOff>168099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30E267-B657-4A97-BF3F-12808E1B0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180" y="99060"/>
          <a:ext cx="3049905" cy="1469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501E-FB40-4949-9F3B-13682EF71B2D}">
  <sheetPr>
    <pageSetUpPr fitToPage="1"/>
  </sheetPr>
  <dimension ref="A10:M112"/>
  <sheetViews>
    <sheetView tabSelected="1" view="pageBreakPreview" zoomScale="60" zoomScaleNormal="60" workbookViewId="0">
      <selection activeCell="A18" sqref="A18"/>
    </sheetView>
  </sheetViews>
  <sheetFormatPr baseColWidth="10" defaultRowHeight="15.75" x14ac:dyDescent="0.25"/>
  <cols>
    <col min="1" max="1" width="12.42578125" style="19" customWidth="1"/>
    <col min="2" max="2" width="51.85546875" style="19" customWidth="1"/>
    <col min="3" max="3" width="13.85546875" style="19" bestFit="1" customWidth="1"/>
    <col min="4" max="4" width="10.5703125" style="19" customWidth="1"/>
    <col min="5" max="5" width="13.7109375" style="28" customWidth="1"/>
    <col min="6" max="7" width="19.7109375" style="28" bestFit="1" customWidth="1"/>
    <col min="8" max="9" width="0" hidden="1" customWidth="1"/>
    <col min="10" max="10" width="18" hidden="1" customWidth="1"/>
    <col min="11" max="11" width="29.5703125" hidden="1" customWidth="1"/>
    <col min="12" max="12" width="23.42578125" hidden="1" customWidth="1"/>
    <col min="13" max="13" width="16.85546875" hidden="1" customWidth="1"/>
    <col min="14" max="14" width="1.5703125" customWidth="1"/>
  </cols>
  <sheetData>
    <row r="10" spans="1:10" x14ac:dyDescent="0.25">
      <c r="A10" s="77" t="s">
        <v>0</v>
      </c>
      <c r="B10" s="78"/>
      <c r="C10" s="78"/>
      <c r="D10" s="78"/>
      <c r="E10" s="78"/>
      <c r="F10" s="78"/>
      <c r="G10" s="78"/>
    </row>
    <row r="11" spans="1:10" ht="14.45" customHeight="1" x14ac:dyDescent="0.2">
      <c r="A11" s="79" t="s">
        <v>57</v>
      </c>
      <c r="B11" s="79"/>
      <c r="C11" s="79"/>
      <c r="D11" s="79"/>
      <c r="E11" s="79"/>
      <c r="F11" s="79"/>
      <c r="G11" s="79"/>
    </row>
    <row r="12" spans="1:10" ht="14.45" customHeight="1" x14ac:dyDescent="0.25">
      <c r="A12" s="79" t="s">
        <v>58</v>
      </c>
      <c r="B12" s="79"/>
      <c r="C12" s="79"/>
      <c r="D12" s="79"/>
      <c r="E12" s="79"/>
      <c r="F12" s="79"/>
      <c r="G12" s="79"/>
    </row>
    <row r="13" spans="1:10" ht="17.45" customHeight="1" x14ac:dyDescent="0.25">
      <c r="A13" s="77" t="s">
        <v>59</v>
      </c>
      <c r="B13" s="78"/>
      <c r="C13" s="78"/>
      <c r="D13" s="78"/>
      <c r="E13" s="78"/>
      <c r="F13" s="78"/>
      <c r="G13" s="78"/>
      <c r="J13" s="1"/>
    </row>
    <row r="15" spans="1:10" x14ac:dyDescent="0.25">
      <c r="A15" s="40" t="s">
        <v>77</v>
      </c>
      <c r="B15" s="41" t="s">
        <v>75</v>
      </c>
      <c r="C15" s="41"/>
      <c r="D15" s="42"/>
      <c r="E15" s="43"/>
      <c r="F15" s="22"/>
    </row>
    <row r="16" spans="1:10" x14ac:dyDescent="0.25">
      <c r="A16" s="40" t="s">
        <v>78</v>
      </c>
      <c r="B16" s="41"/>
      <c r="C16" s="44"/>
      <c r="D16" s="42"/>
      <c r="E16" s="45"/>
      <c r="F16" s="23"/>
    </row>
    <row r="17" spans="1:12" x14ac:dyDescent="0.25">
      <c r="A17" s="64" t="s">
        <v>96</v>
      </c>
      <c r="B17" s="46"/>
      <c r="C17" s="46"/>
      <c r="D17" s="46"/>
      <c r="E17" s="45"/>
      <c r="F17" s="23"/>
    </row>
    <row r="19" spans="1:12" x14ac:dyDescent="0.2">
      <c r="A19" s="2" t="s">
        <v>1</v>
      </c>
      <c r="B19" s="2" t="s">
        <v>2</v>
      </c>
      <c r="C19" s="2" t="s">
        <v>3</v>
      </c>
      <c r="D19" s="2" t="s">
        <v>4</v>
      </c>
      <c r="E19" s="24" t="s">
        <v>5</v>
      </c>
      <c r="F19" s="24" t="s">
        <v>6</v>
      </c>
      <c r="G19" s="24" t="s">
        <v>7</v>
      </c>
    </row>
    <row r="20" spans="1:12" x14ac:dyDescent="0.2">
      <c r="A20" s="73"/>
      <c r="B20" s="74"/>
      <c r="C20" s="74"/>
      <c r="D20" s="74"/>
      <c r="E20" s="74"/>
      <c r="F20" s="74"/>
      <c r="G20" s="75"/>
    </row>
    <row r="21" spans="1:12" x14ac:dyDescent="0.2">
      <c r="A21" s="33">
        <v>1</v>
      </c>
      <c r="B21" s="70" t="s">
        <v>8</v>
      </c>
      <c r="C21" s="71"/>
      <c r="D21" s="71"/>
      <c r="E21" s="71"/>
      <c r="F21" s="71"/>
      <c r="G21" s="72"/>
      <c r="J21">
        <f>SUM(J22:J25)</f>
        <v>39.340000000000003</v>
      </c>
    </row>
    <row r="22" spans="1:12" x14ac:dyDescent="0.25">
      <c r="A22" s="3">
        <v>1.01</v>
      </c>
      <c r="B22" s="4" t="s">
        <v>9</v>
      </c>
      <c r="C22" s="5">
        <v>1</v>
      </c>
      <c r="D22" s="6" t="s">
        <v>10</v>
      </c>
      <c r="E22" s="25"/>
      <c r="F22" s="28">
        <f>+E22*C22</f>
        <v>0</v>
      </c>
      <c r="G22" s="14"/>
    </row>
    <row r="23" spans="1:12" x14ac:dyDescent="0.25">
      <c r="A23" s="3">
        <v>1.02</v>
      </c>
      <c r="B23" s="8" t="s">
        <v>11</v>
      </c>
      <c r="C23" s="5">
        <v>1</v>
      </c>
      <c r="D23" s="6" t="s">
        <v>10</v>
      </c>
      <c r="E23" s="26"/>
      <c r="F23" s="26">
        <f t="shared" ref="F23:F26" si="0">C23*E23</f>
        <v>0</v>
      </c>
      <c r="G23" s="14"/>
      <c r="J23">
        <v>31.84</v>
      </c>
    </row>
    <row r="24" spans="1:12" x14ac:dyDescent="0.2">
      <c r="A24" s="3">
        <v>1.03</v>
      </c>
      <c r="B24" s="8" t="s">
        <v>55</v>
      </c>
      <c r="C24" s="10">
        <v>1</v>
      </c>
      <c r="D24" s="11" t="s">
        <v>10</v>
      </c>
      <c r="E24" s="26"/>
      <c r="F24" s="26">
        <f t="shared" si="0"/>
        <v>0</v>
      </c>
      <c r="G24" s="14"/>
    </row>
    <row r="25" spans="1:12" x14ac:dyDescent="0.25">
      <c r="A25" s="3">
        <v>1.04</v>
      </c>
      <c r="B25" s="9" t="s">
        <v>12</v>
      </c>
      <c r="C25" s="10">
        <f>(30.74*0.15*0.2)+0.45</f>
        <v>1.3722000000000001</v>
      </c>
      <c r="D25" s="11" t="s">
        <v>13</v>
      </c>
      <c r="E25" s="26"/>
      <c r="F25" s="26">
        <f t="shared" si="0"/>
        <v>0</v>
      </c>
      <c r="G25" s="14"/>
      <c r="J25">
        <f>0.75*10</f>
        <v>7.5</v>
      </c>
    </row>
    <row r="26" spans="1:12" x14ac:dyDescent="0.25">
      <c r="A26" s="3">
        <v>1.05</v>
      </c>
      <c r="B26" s="9" t="s">
        <v>56</v>
      </c>
      <c r="C26" s="10">
        <v>44.73</v>
      </c>
      <c r="D26" s="11" t="s">
        <v>14</v>
      </c>
      <c r="E26" s="26"/>
      <c r="F26" s="26">
        <f t="shared" si="0"/>
        <v>0</v>
      </c>
      <c r="G26" s="14"/>
      <c r="L26">
        <f>39.34/0.4</f>
        <v>98.350000000000009</v>
      </c>
    </row>
    <row r="27" spans="1:12" x14ac:dyDescent="0.2">
      <c r="A27" s="73"/>
      <c r="B27" s="74"/>
      <c r="C27" s="74"/>
      <c r="D27" s="74"/>
      <c r="E27" s="74"/>
      <c r="F27" s="75"/>
      <c r="G27" s="31">
        <f>SUM(F22:F26)</f>
        <v>0</v>
      </c>
    </row>
    <row r="28" spans="1:12" x14ac:dyDescent="0.2">
      <c r="A28" s="33">
        <v>2</v>
      </c>
      <c r="B28" s="70" t="s">
        <v>15</v>
      </c>
      <c r="C28" s="71"/>
      <c r="D28" s="71"/>
      <c r="E28" s="71"/>
      <c r="F28" s="71"/>
      <c r="G28" s="72"/>
      <c r="L28">
        <f>L26*J32</f>
        <v>1.1802000000000001</v>
      </c>
    </row>
    <row r="29" spans="1:12" x14ac:dyDescent="0.25">
      <c r="A29" s="3">
        <v>2.0099999999999998</v>
      </c>
      <c r="B29" s="12" t="s">
        <v>16</v>
      </c>
      <c r="C29" s="5">
        <f>(C26*0.12)+C25</f>
        <v>6.7397999999999998</v>
      </c>
      <c r="D29" s="6" t="s">
        <v>13</v>
      </c>
      <c r="E29" s="25"/>
      <c r="F29" s="25">
        <f>C29*E29</f>
        <v>0</v>
      </c>
      <c r="G29" s="14"/>
    </row>
    <row r="30" spans="1:12" x14ac:dyDescent="0.25">
      <c r="A30" s="3">
        <v>2.02</v>
      </c>
      <c r="B30" s="13" t="s">
        <v>17</v>
      </c>
      <c r="C30" s="5">
        <f>(39.34+1.17)*0.45*1</f>
        <v>18.229500000000002</v>
      </c>
      <c r="D30" s="6" t="s">
        <v>13</v>
      </c>
      <c r="E30" s="25"/>
      <c r="F30" s="25">
        <f t="shared" ref="F30:F33" si="1">C30*E30</f>
        <v>0</v>
      </c>
      <c r="G30" s="14"/>
      <c r="H30" t="s">
        <v>18</v>
      </c>
    </row>
    <row r="31" spans="1:12" x14ac:dyDescent="0.25">
      <c r="A31" s="3">
        <v>2.0299999999999998</v>
      </c>
      <c r="B31" s="8" t="s">
        <v>62</v>
      </c>
      <c r="C31" s="5">
        <f>10*1.2*1.2*1</f>
        <v>14.399999999999999</v>
      </c>
      <c r="D31" s="6" t="s">
        <v>13</v>
      </c>
      <c r="E31" s="25"/>
      <c r="F31" s="25">
        <f t="shared" si="1"/>
        <v>0</v>
      </c>
      <c r="G31" s="14"/>
    </row>
    <row r="32" spans="1:12" x14ac:dyDescent="0.2">
      <c r="A32" s="3">
        <v>2.04</v>
      </c>
      <c r="B32" s="13" t="s">
        <v>19</v>
      </c>
      <c r="C32" s="5">
        <f>C30+C31</f>
        <v>32.6295</v>
      </c>
      <c r="D32" s="6" t="s">
        <v>13</v>
      </c>
      <c r="E32" s="29"/>
      <c r="F32" s="25">
        <f t="shared" si="1"/>
        <v>0</v>
      </c>
      <c r="G32" s="14"/>
      <c r="J32">
        <f>0.15*0.4*0.2</f>
        <v>1.2E-2</v>
      </c>
    </row>
    <row r="33" spans="1:12" x14ac:dyDescent="0.25">
      <c r="A33" s="3">
        <v>2.0499999999999998</v>
      </c>
      <c r="B33" s="13" t="s">
        <v>20</v>
      </c>
      <c r="C33" s="5">
        <v>19.489999999999998</v>
      </c>
      <c r="D33" s="6" t="s">
        <v>13</v>
      </c>
      <c r="E33" s="29"/>
      <c r="F33" s="25">
        <f t="shared" si="1"/>
        <v>0</v>
      </c>
      <c r="G33" s="14"/>
    </row>
    <row r="34" spans="1:12" x14ac:dyDescent="0.2">
      <c r="A34" s="73"/>
      <c r="B34" s="74"/>
      <c r="C34" s="74"/>
      <c r="D34" s="74"/>
      <c r="E34" s="74"/>
      <c r="F34" s="75"/>
      <c r="G34" s="31">
        <f>SUM(F29:F33)</f>
        <v>0</v>
      </c>
      <c r="L34" s="15">
        <f>C30+C31-C36-C37-L28</f>
        <v>23.891925000000001</v>
      </c>
    </row>
    <row r="35" spans="1:12" x14ac:dyDescent="0.25">
      <c r="A35" s="33">
        <v>3</v>
      </c>
      <c r="B35" s="70" t="s">
        <v>21</v>
      </c>
      <c r="C35" s="71"/>
      <c r="D35" s="71"/>
      <c r="E35" s="71"/>
      <c r="F35" s="71"/>
      <c r="G35" s="72"/>
      <c r="I35" s="16"/>
      <c r="J35">
        <f>0.75*0.4*10</f>
        <v>3.0000000000000004</v>
      </c>
    </row>
    <row r="36" spans="1:12" x14ac:dyDescent="0.25">
      <c r="A36" s="17">
        <v>3.01</v>
      </c>
      <c r="B36" s="7" t="s">
        <v>64</v>
      </c>
      <c r="C36" s="18">
        <f>10*1*1*0.3</f>
        <v>3</v>
      </c>
      <c r="D36" s="6" t="s">
        <v>13</v>
      </c>
      <c r="E36" s="25"/>
      <c r="F36" s="25">
        <f>C36*E36</f>
        <v>0</v>
      </c>
      <c r="G36" s="14"/>
      <c r="J36">
        <f>39.34*1.8</f>
        <v>70.812000000000012</v>
      </c>
    </row>
    <row r="37" spans="1:12" ht="31.5" x14ac:dyDescent="0.25">
      <c r="A37" s="17">
        <v>3.02</v>
      </c>
      <c r="B37" s="30" t="s">
        <v>63</v>
      </c>
      <c r="C37" s="18">
        <f>(39.34+1.17)*0.25*0.45</f>
        <v>4.5573750000000004</v>
      </c>
      <c r="D37" s="6" t="s">
        <v>13</v>
      </c>
      <c r="E37" s="25"/>
      <c r="F37" s="25">
        <f>C37*E37</f>
        <v>0</v>
      </c>
      <c r="G37" s="14"/>
    </row>
    <row r="38" spans="1:12" ht="31.5" x14ac:dyDescent="0.25">
      <c r="A38" s="17">
        <v>3.03</v>
      </c>
      <c r="B38" s="39" t="s">
        <v>65</v>
      </c>
      <c r="C38" s="5">
        <f>7*0.2*0.15*2.8</f>
        <v>0.58799999999999997</v>
      </c>
      <c r="D38" s="6" t="str">
        <f>D36</f>
        <v>M3</v>
      </c>
      <c r="E38" s="29"/>
      <c r="F38" s="25">
        <f t="shared" ref="F38:F40" si="2">C38*E38</f>
        <v>0</v>
      </c>
      <c r="G38" s="14"/>
    </row>
    <row r="39" spans="1:12" ht="31.5" x14ac:dyDescent="0.25">
      <c r="A39" s="17">
        <v>3.04</v>
      </c>
      <c r="B39" s="39" t="s">
        <v>67</v>
      </c>
      <c r="C39" s="5">
        <f>3*0.15*0.2*2.8</f>
        <v>0.252</v>
      </c>
      <c r="D39" s="6" t="str">
        <f t="shared" ref="D39:D40" si="3">D38</f>
        <v>M3</v>
      </c>
      <c r="E39" s="29"/>
      <c r="F39" s="25">
        <f t="shared" si="2"/>
        <v>0</v>
      </c>
      <c r="G39" s="14"/>
    </row>
    <row r="40" spans="1:12" ht="31.5" x14ac:dyDescent="0.25">
      <c r="A40" s="17">
        <v>3.05</v>
      </c>
      <c r="B40" s="30" t="s">
        <v>61</v>
      </c>
      <c r="C40" s="5">
        <f>10*3.4*0.15*0.25</f>
        <v>1.2749999999999999</v>
      </c>
      <c r="D40" s="6" t="str">
        <f t="shared" si="3"/>
        <v>M3</v>
      </c>
      <c r="E40" s="26"/>
      <c r="F40" s="25">
        <f t="shared" si="2"/>
        <v>0</v>
      </c>
      <c r="G40" s="14"/>
    </row>
    <row r="41" spans="1:12" ht="31.5" x14ac:dyDescent="0.25">
      <c r="A41" s="17">
        <v>3.06</v>
      </c>
      <c r="B41" s="30" t="s">
        <v>68</v>
      </c>
      <c r="C41" s="5">
        <f>30.74*0.15*0.3</f>
        <v>1.3833</v>
      </c>
      <c r="D41" s="6" t="str">
        <f>D39</f>
        <v>M3</v>
      </c>
      <c r="E41" s="29"/>
      <c r="F41" s="25">
        <f>E41*C41</f>
        <v>0</v>
      </c>
      <c r="G41" s="14"/>
      <c r="J41">
        <f>25.79/4</f>
        <v>6.4474999999999998</v>
      </c>
    </row>
    <row r="42" spans="1:12" x14ac:dyDescent="0.25">
      <c r="A42" s="73"/>
      <c r="B42" s="74"/>
      <c r="C42" s="74"/>
      <c r="D42" s="74"/>
      <c r="E42" s="74"/>
      <c r="F42" s="75"/>
      <c r="G42" s="31">
        <f>SUM(F36:F41)</f>
        <v>0</v>
      </c>
    </row>
    <row r="43" spans="1:12" x14ac:dyDescent="0.25">
      <c r="A43" s="33">
        <v>4</v>
      </c>
      <c r="B43" s="70" t="s">
        <v>22</v>
      </c>
      <c r="C43" s="71"/>
      <c r="D43" s="71"/>
      <c r="E43" s="71"/>
      <c r="F43" s="71"/>
      <c r="G43" s="72"/>
    </row>
    <row r="44" spans="1:12" x14ac:dyDescent="0.25">
      <c r="A44" s="3">
        <f>A43+0.01</f>
        <v>4.01</v>
      </c>
      <c r="B44" s="19" t="s">
        <v>66</v>
      </c>
      <c r="C44" s="18">
        <v>6.51</v>
      </c>
      <c r="D44" s="6" t="s">
        <v>14</v>
      </c>
      <c r="E44" s="26"/>
      <c r="F44" s="26">
        <f>C44*E44</f>
        <v>0</v>
      </c>
      <c r="G44" s="14"/>
    </row>
    <row r="45" spans="1:12" x14ac:dyDescent="0.25">
      <c r="A45" s="73"/>
      <c r="B45" s="74"/>
      <c r="C45" s="74"/>
      <c r="D45" s="74"/>
      <c r="E45" s="74"/>
      <c r="F45" s="75"/>
      <c r="G45" s="31">
        <f>SUM(F44:F44)</f>
        <v>0</v>
      </c>
      <c r="J45" t="s">
        <v>23</v>
      </c>
      <c r="K45" t="s">
        <v>24</v>
      </c>
    </row>
    <row r="46" spans="1:12" x14ac:dyDescent="0.25">
      <c r="A46" s="33">
        <v>5</v>
      </c>
      <c r="B46" s="70" t="s">
        <v>25</v>
      </c>
      <c r="C46" s="71"/>
      <c r="D46" s="71"/>
      <c r="E46" s="71"/>
      <c r="F46" s="71"/>
      <c r="G46" s="72"/>
      <c r="J46" t="s">
        <v>26</v>
      </c>
      <c r="K46" t="s">
        <v>27</v>
      </c>
    </row>
    <row r="47" spans="1:12" x14ac:dyDescent="0.25">
      <c r="A47" s="3">
        <f>A46+0.01</f>
        <v>5.01</v>
      </c>
      <c r="B47" s="34" t="s">
        <v>76</v>
      </c>
      <c r="C47" s="18">
        <v>117.29</v>
      </c>
      <c r="D47" s="6" t="s">
        <v>14</v>
      </c>
      <c r="E47" s="26"/>
      <c r="F47" s="26">
        <f>C47*E47</f>
        <v>0</v>
      </c>
      <c r="G47" s="14"/>
      <c r="J47">
        <v>107.4</v>
      </c>
      <c r="K47">
        <v>122.96</v>
      </c>
    </row>
    <row r="48" spans="1:12" x14ac:dyDescent="0.25">
      <c r="A48" s="3">
        <f>A47+0.01</f>
        <v>5.0199999999999996</v>
      </c>
      <c r="B48" s="7" t="s">
        <v>28</v>
      </c>
      <c r="C48" s="18">
        <v>67.459999999999994</v>
      </c>
      <c r="D48" s="6" t="s">
        <v>29</v>
      </c>
      <c r="E48" s="26"/>
      <c r="F48" s="26">
        <f>C48*E48</f>
        <v>0</v>
      </c>
      <c r="G48" s="14"/>
    </row>
    <row r="49" spans="1:11" x14ac:dyDescent="0.25">
      <c r="A49" s="73"/>
      <c r="B49" s="74"/>
      <c r="C49" s="74"/>
      <c r="D49" s="74"/>
      <c r="E49" s="74"/>
      <c r="F49" s="75"/>
      <c r="G49" s="31">
        <f>SUM(F47:F48)</f>
        <v>0</v>
      </c>
      <c r="J49">
        <v>16</v>
      </c>
      <c r="K49">
        <f>16*2</f>
        <v>32</v>
      </c>
    </row>
    <row r="50" spans="1:11" x14ac:dyDescent="0.25">
      <c r="A50" s="33">
        <v>6</v>
      </c>
      <c r="B50" s="70" t="s">
        <v>30</v>
      </c>
      <c r="C50" s="71"/>
      <c r="D50" s="71"/>
      <c r="E50" s="71"/>
      <c r="F50" s="71"/>
      <c r="G50" s="72"/>
      <c r="J50" s="20"/>
    </row>
    <row r="51" spans="1:11" x14ac:dyDescent="0.25">
      <c r="A51" s="3">
        <v>6.01</v>
      </c>
      <c r="B51" s="8" t="s">
        <v>31</v>
      </c>
      <c r="C51" s="21">
        <v>2</v>
      </c>
      <c r="D51" s="6" t="s">
        <v>32</v>
      </c>
      <c r="E51" s="25"/>
      <c r="F51" s="25">
        <f>C51*E51</f>
        <v>0</v>
      </c>
      <c r="G51" s="14"/>
      <c r="J51">
        <v>6.05</v>
      </c>
      <c r="K51">
        <f>6.05*2</f>
        <v>12.1</v>
      </c>
    </row>
    <row r="52" spans="1:11" ht="31.5" x14ac:dyDescent="0.25">
      <c r="A52" s="3">
        <v>6.02</v>
      </c>
      <c r="B52" s="4" t="s">
        <v>69</v>
      </c>
      <c r="C52" s="21">
        <v>26.59</v>
      </c>
      <c r="D52" s="6" t="s">
        <v>33</v>
      </c>
      <c r="E52" s="25"/>
      <c r="F52" s="25">
        <f t="shared" ref="F52:F53" si="4">C52*E52</f>
        <v>0</v>
      </c>
      <c r="G52" s="14"/>
    </row>
    <row r="53" spans="1:11" ht="31.5" x14ac:dyDescent="0.25">
      <c r="A53" s="3">
        <v>6.03</v>
      </c>
      <c r="B53" s="4" t="s">
        <v>70</v>
      </c>
      <c r="C53" s="21">
        <v>67.06</v>
      </c>
      <c r="D53" s="6" t="s">
        <v>33</v>
      </c>
      <c r="E53" s="25"/>
      <c r="F53" s="25">
        <f t="shared" si="4"/>
        <v>0</v>
      </c>
      <c r="G53" s="14"/>
    </row>
    <row r="54" spans="1:11" x14ac:dyDescent="0.25">
      <c r="A54" s="3">
        <v>6.04</v>
      </c>
      <c r="B54" s="12" t="s">
        <v>34</v>
      </c>
      <c r="C54" s="21">
        <v>147</v>
      </c>
      <c r="D54" s="6" t="s">
        <v>14</v>
      </c>
      <c r="E54" s="25"/>
      <c r="F54" s="25">
        <f>C54*E54</f>
        <v>0</v>
      </c>
      <c r="G54" s="14"/>
      <c r="J54">
        <f>J47+K47+J49+K49+J51+K51</f>
        <v>296.51000000000005</v>
      </c>
    </row>
    <row r="55" spans="1:11" x14ac:dyDescent="0.25">
      <c r="A55" s="73"/>
      <c r="B55" s="74"/>
      <c r="C55" s="74"/>
      <c r="D55" s="74"/>
      <c r="E55" s="74"/>
      <c r="F55" s="75"/>
      <c r="G55" s="31">
        <f>SUM(F51:F54)</f>
        <v>0</v>
      </c>
    </row>
    <row r="56" spans="1:11" x14ac:dyDescent="0.25">
      <c r="A56" s="33">
        <v>7</v>
      </c>
      <c r="B56" s="70" t="s">
        <v>35</v>
      </c>
      <c r="C56" s="71"/>
      <c r="D56" s="71"/>
      <c r="E56" s="71"/>
      <c r="F56" s="71"/>
      <c r="G56" s="72"/>
    </row>
    <row r="57" spans="1:11" x14ac:dyDescent="0.25">
      <c r="A57" s="3">
        <f>A56+0.01</f>
        <v>7.01</v>
      </c>
      <c r="B57" s="8" t="s">
        <v>36</v>
      </c>
      <c r="C57" s="18">
        <v>1</v>
      </c>
      <c r="D57" s="6" t="s">
        <v>37</v>
      </c>
      <c r="E57" s="25"/>
      <c r="F57" s="25">
        <f>C57*E57</f>
        <v>0</v>
      </c>
      <c r="G57" s="14"/>
    </row>
    <row r="58" spans="1:11" x14ac:dyDescent="0.25">
      <c r="A58" s="3">
        <v>7.02</v>
      </c>
      <c r="B58" s="8" t="s">
        <v>38</v>
      </c>
      <c r="C58" s="21">
        <v>1</v>
      </c>
      <c r="D58" s="6" t="s">
        <v>37</v>
      </c>
      <c r="E58" s="25"/>
      <c r="F58" s="25">
        <f t="shared" ref="F58:F59" si="5">C58*E58</f>
        <v>0</v>
      </c>
      <c r="G58" s="14"/>
    </row>
    <row r="59" spans="1:11" x14ac:dyDescent="0.25">
      <c r="A59" s="3">
        <f t="shared" ref="A59" si="6">A58+0.01</f>
        <v>7.0299999999999994</v>
      </c>
      <c r="B59" s="8" t="s">
        <v>39</v>
      </c>
      <c r="C59" s="21">
        <v>1</v>
      </c>
      <c r="D59" s="6" t="s">
        <v>10</v>
      </c>
      <c r="E59" s="25"/>
      <c r="F59" s="25">
        <f t="shared" si="5"/>
        <v>0</v>
      </c>
      <c r="G59" s="14"/>
    </row>
    <row r="60" spans="1:11" x14ac:dyDescent="0.25">
      <c r="A60" s="35"/>
      <c r="B60" s="36"/>
      <c r="C60" s="36"/>
      <c r="D60" s="36"/>
      <c r="E60" s="27"/>
      <c r="F60" s="27"/>
      <c r="G60" s="31">
        <f>SUM(F57:F59)</f>
        <v>0</v>
      </c>
    </row>
    <row r="61" spans="1:11" x14ac:dyDescent="0.25">
      <c r="A61" s="33">
        <v>8</v>
      </c>
      <c r="B61" s="70" t="s">
        <v>40</v>
      </c>
      <c r="C61" s="71"/>
      <c r="D61" s="71"/>
      <c r="E61" s="71"/>
      <c r="F61" s="71"/>
      <c r="G61" s="72"/>
    </row>
    <row r="62" spans="1:11" x14ac:dyDescent="0.25">
      <c r="A62" s="3">
        <f>A61+0.01</f>
        <v>8.01</v>
      </c>
      <c r="B62" s="8" t="s">
        <v>41</v>
      </c>
      <c r="C62" s="18">
        <v>8</v>
      </c>
      <c r="D62" s="6" t="s">
        <v>37</v>
      </c>
      <c r="E62" s="25"/>
      <c r="F62" s="25">
        <f>C62*E62</f>
        <v>0</v>
      </c>
      <c r="G62" s="14"/>
    </row>
    <row r="63" spans="1:11" x14ac:dyDescent="0.25">
      <c r="A63" s="3">
        <v>8.02</v>
      </c>
      <c r="B63" s="8" t="s">
        <v>42</v>
      </c>
      <c r="C63" s="21">
        <v>2</v>
      </c>
      <c r="D63" s="6" t="s">
        <v>37</v>
      </c>
      <c r="E63" s="25"/>
      <c r="F63" s="25">
        <f t="shared" ref="F63:F67" si="7">C63*E63</f>
        <v>0</v>
      </c>
      <c r="G63" s="14"/>
    </row>
    <row r="64" spans="1:11" x14ac:dyDescent="0.25">
      <c r="A64" s="3">
        <f t="shared" ref="A64:A67" si="8">A63+0.01</f>
        <v>8.0299999999999994</v>
      </c>
      <c r="B64" s="8" t="s">
        <v>43</v>
      </c>
      <c r="C64" s="21">
        <v>2</v>
      </c>
      <c r="D64" s="6" t="s">
        <v>37</v>
      </c>
      <c r="E64" s="25"/>
      <c r="F64" s="25">
        <f t="shared" si="7"/>
        <v>0</v>
      </c>
      <c r="G64" s="14"/>
      <c r="K64" t="s">
        <v>44</v>
      </c>
    </row>
    <row r="65" spans="1:7" x14ac:dyDescent="0.25">
      <c r="A65" s="3">
        <f t="shared" si="8"/>
        <v>8.0399999999999991</v>
      </c>
      <c r="B65" s="12" t="s">
        <v>72</v>
      </c>
      <c r="C65" s="21">
        <v>8</v>
      </c>
      <c r="D65" s="6" t="s">
        <v>37</v>
      </c>
      <c r="E65" s="25"/>
      <c r="F65" s="25">
        <f t="shared" si="7"/>
        <v>0</v>
      </c>
      <c r="G65" s="14"/>
    </row>
    <row r="66" spans="1:7" x14ac:dyDescent="0.25">
      <c r="A66" s="3">
        <f t="shared" si="8"/>
        <v>8.0499999999999989</v>
      </c>
      <c r="B66" s="8" t="s">
        <v>45</v>
      </c>
      <c r="C66" s="21">
        <v>4</v>
      </c>
      <c r="D66" s="6" t="s">
        <v>37</v>
      </c>
      <c r="E66" s="25"/>
      <c r="F66" s="25">
        <f t="shared" si="7"/>
        <v>0</v>
      </c>
      <c r="G66" s="14"/>
    </row>
    <row r="67" spans="1:7" x14ac:dyDescent="0.25">
      <c r="A67" s="3">
        <f t="shared" si="8"/>
        <v>8.0599999999999987</v>
      </c>
      <c r="B67" s="8" t="s">
        <v>46</v>
      </c>
      <c r="C67" s="21">
        <v>1</v>
      </c>
      <c r="D67" s="6" t="s">
        <v>10</v>
      </c>
      <c r="E67" s="25"/>
      <c r="F67" s="25">
        <f t="shared" si="7"/>
        <v>0</v>
      </c>
      <c r="G67" s="14"/>
    </row>
    <row r="68" spans="1:7" x14ac:dyDescent="0.25">
      <c r="A68" s="73"/>
      <c r="B68" s="74"/>
      <c r="C68" s="74"/>
      <c r="D68" s="74"/>
      <c r="E68" s="74"/>
      <c r="F68" s="75"/>
      <c r="G68" s="31">
        <f>SUM(F62:F67)</f>
        <v>0</v>
      </c>
    </row>
    <row r="69" spans="1:7" x14ac:dyDescent="0.25">
      <c r="A69" s="33">
        <v>9</v>
      </c>
      <c r="B69" s="70" t="s">
        <v>47</v>
      </c>
      <c r="C69" s="71"/>
      <c r="D69" s="71"/>
      <c r="E69" s="71"/>
      <c r="F69" s="71"/>
      <c r="G69" s="72"/>
    </row>
    <row r="70" spans="1:7" x14ac:dyDescent="0.25">
      <c r="A70" s="3">
        <f>A69+0.01</f>
        <v>9.01</v>
      </c>
      <c r="B70" s="12" t="s">
        <v>48</v>
      </c>
      <c r="C70" s="18">
        <v>1</v>
      </c>
      <c r="D70" s="6" t="s">
        <v>10</v>
      </c>
      <c r="E70" s="25"/>
      <c r="F70" s="25">
        <f>C70*E70</f>
        <v>0</v>
      </c>
      <c r="G70" s="14"/>
    </row>
    <row r="71" spans="1:7" x14ac:dyDescent="0.25">
      <c r="A71" s="73"/>
      <c r="B71" s="74"/>
      <c r="C71" s="74"/>
      <c r="D71" s="74"/>
      <c r="E71" s="74"/>
      <c r="F71" s="75"/>
      <c r="G71" s="31">
        <f>SUM(F70:F70)</f>
        <v>0</v>
      </c>
    </row>
    <row r="72" spans="1:7" x14ac:dyDescent="0.25">
      <c r="A72" s="33">
        <v>10</v>
      </c>
      <c r="B72" s="70" t="s">
        <v>49</v>
      </c>
      <c r="C72" s="71"/>
      <c r="D72" s="71"/>
      <c r="E72" s="71"/>
      <c r="F72" s="71"/>
      <c r="G72" s="72"/>
    </row>
    <row r="73" spans="1:7" ht="31.5" x14ac:dyDescent="0.25">
      <c r="A73" s="3">
        <f>A72+0.01</f>
        <v>10.01</v>
      </c>
      <c r="B73" s="38" t="s">
        <v>73</v>
      </c>
      <c r="C73" s="18">
        <f>25.79*(1.8+0.75)</f>
        <v>65.764499999999998</v>
      </c>
      <c r="D73" s="6" t="s">
        <v>14</v>
      </c>
      <c r="E73" s="25"/>
      <c r="F73" s="25">
        <f>C73*E73</f>
        <v>0</v>
      </c>
      <c r="G73" s="14"/>
    </row>
    <row r="74" spans="1:7" x14ac:dyDescent="0.25">
      <c r="A74" s="3">
        <f>A73+0.01</f>
        <v>10.02</v>
      </c>
      <c r="B74" s="38" t="s">
        <v>74</v>
      </c>
      <c r="C74" s="18">
        <f>6.05*(1.8+1.75)</f>
        <v>21.477499999999999</v>
      </c>
      <c r="D74" s="6" t="s">
        <v>14</v>
      </c>
      <c r="E74" s="25"/>
      <c r="F74" s="25">
        <f t="shared" ref="F74:F80" si="9">C74*E74</f>
        <v>0</v>
      </c>
      <c r="G74" s="14"/>
    </row>
    <row r="75" spans="1:7" x14ac:dyDescent="0.25">
      <c r="A75" s="3">
        <f t="shared" ref="A75:A80" si="10">A74+0.01</f>
        <v>10.029999999999999</v>
      </c>
      <c r="B75" s="12" t="s">
        <v>50</v>
      </c>
      <c r="C75" s="18">
        <v>44.73</v>
      </c>
      <c r="D75" s="6" t="s">
        <v>14</v>
      </c>
      <c r="E75" s="25"/>
      <c r="F75" s="25">
        <f t="shared" si="9"/>
        <v>0</v>
      </c>
      <c r="G75" s="14"/>
    </row>
    <row r="76" spans="1:7" x14ac:dyDescent="0.25">
      <c r="A76" s="3">
        <f t="shared" si="10"/>
        <v>10.039999999999999</v>
      </c>
      <c r="B76" s="8" t="s">
        <v>71</v>
      </c>
      <c r="C76" s="18">
        <v>8.84</v>
      </c>
      <c r="D76" s="6" t="s">
        <v>14</v>
      </c>
      <c r="E76" s="25"/>
      <c r="F76" s="25">
        <f t="shared" si="9"/>
        <v>0</v>
      </c>
      <c r="G76" s="14"/>
    </row>
    <row r="77" spans="1:7" x14ac:dyDescent="0.25">
      <c r="A77" s="3">
        <f t="shared" si="10"/>
        <v>10.049999999999999</v>
      </c>
      <c r="B77" s="8" t="s">
        <v>51</v>
      </c>
      <c r="C77" s="18">
        <f>(C73+(C74*2))+18+27.7+61.9+3.51</f>
        <v>219.8295</v>
      </c>
      <c r="D77" s="6" t="s">
        <v>14</v>
      </c>
      <c r="E77" s="25"/>
      <c r="F77" s="25">
        <f t="shared" si="9"/>
        <v>0</v>
      </c>
      <c r="G77" s="14"/>
    </row>
    <row r="78" spans="1:7" x14ac:dyDescent="0.25">
      <c r="A78" s="3">
        <f t="shared" si="10"/>
        <v>10.059999999999999</v>
      </c>
      <c r="B78" s="8" t="s">
        <v>52</v>
      </c>
      <c r="C78" s="18">
        <v>322.49</v>
      </c>
      <c r="D78" s="6" t="s">
        <v>29</v>
      </c>
      <c r="E78" s="25"/>
      <c r="F78" s="25">
        <f t="shared" si="9"/>
        <v>0</v>
      </c>
      <c r="G78" s="14"/>
    </row>
    <row r="79" spans="1:7" x14ac:dyDescent="0.25">
      <c r="A79" s="3">
        <f t="shared" si="10"/>
        <v>10.069999999999999</v>
      </c>
      <c r="B79" s="12" t="s">
        <v>53</v>
      </c>
      <c r="C79" s="18">
        <v>1</v>
      </c>
      <c r="D79" s="6" t="s">
        <v>10</v>
      </c>
      <c r="E79" s="25"/>
      <c r="F79" s="25">
        <f t="shared" si="9"/>
        <v>0</v>
      </c>
      <c r="G79" s="14"/>
    </row>
    <row r="80" spans="1:7" x14ac:dyDescent="0.25">
      <c r="A80" s="3">
        <f t="shared" si="10"/>
        <v>10.079999999999998</v>
      </c>
      <c r="B80" s="8" t="s">
        <v>54</v>
      </c>
      <c r="C80" s="18">
        <v>1</v>
      </c>
      <c r="D80" s="6" t="s">
        <v>10</v>
      </c>
      <c r="E80" s="25"/>
      <c r="F80" s="25">
        <f t="shared" si="9"/>
        <v>0</v>
      </c>
      <c r="G80" s="14"/>
    </row>
    <row r="81" spans="1:7" x14ac:dyDescent="0.25">
      <c r="A81" s="76"/>
      <c r="B81" s="76"/>
      <c r="C81" s="76"/>
      <c r="D81" s="76"/>
      <c r="E81" s="76"/>
      <c r="F81" s="76"/>
      <c r="G81" s="32">
        <f>SUM(F73:F80)</f>
        <v>0</v>
      </c>
    </row>
    <row r="82" spans="1:7" x14ac:dyDescent="0.25">
      <c r="A82" s="37"/>
      <c r="B82" s="37"/>
      <c r="C82" s="37"/>
      <c r="D82" s="37"/>
      <c r="E82" s="37"/>
      <c r="F82" s="37"/>
      <c r="G82" s="47"/>
    </row>
    <row r="83" spans="1:7" x14ac:dyDescent="0.25">
      <c r="A83" s="37"/>
      <c r="B83" s="37"/>
      <c r="C83" s="37"/>
      <c r="D83" s="37"/>
      <c r="E83" s="37"/>
      <c r="F83" s="37"/>
      <c r="G83" s="47"/>
    </row>
    <row r="84" spans="1:7" x14ac:dyDescent="0.25">
      <c r="A84" s="49"/>
      <c r="B84" s="66" t="s">
        <v>79</v>
      </c>
      <c r="C84" s="66"/>
      <c r="D84" s="66"/>
      <c r="E84" s="66"/>
      <c r="F84" s="66"/>
      <c r="G84" s="48">
        <f>SUM(G27:G81)</f>
        <v>0</v>
      </c>
    </row>
    <row r="85" spans="1:7" x14ac:dyDescent="0.25">
      <c r="A85" s="37"/>
      <c r="B85" s="37"/>
      <c r="C85" s="37"/>
      <c r="D85" s="37"/>
      <c r="E85" s="37"/>
      <c r="F85" s="37"/>
      <c r="G85" s="47"/>
    </row>
    <row r="86" spans="1:7" x14ac:dyDescent="0.25">
      <c r="A86" s="37"/>
      <c r="B86" s="37"/>
      <c r="C86" s="37"/>
      <c r="D86" s="37"/>
      <c r="E86" s="37"/>
      <c r="F86" s="37"/>
      <c r="G86" s="47"/>
    </row>
    <row r="87" spans="1:7" x14ac:dyDescent="0.25">
      <c r="A87" s="33">
        <v>11</v>
      </c>
      <c r="B87" s="67" t="s">
        <v>80</v>
      </c>
      <c r="C87" s="68"/>
      <c r="D87" s="68"/>
      <c r="E87" s="68"/>
      <c r="F87" s="68"/>
      <c r="G87" s="69"/>
    </row>
    <row r="88" spans="1:7" ht="18" x14ac:dyDescent="0.25">
      <c r="A88" s="50">
        <f t="shared" ref="A88:A94" si="11">+A87+0.01</f>
        <v>11.01</v>
      </c>
      <c r="B88" s="51" t="s">
        <v>81</v>
      </c>
      <c r="C88" s="52" t="s">
        <v>82</v>
      </c>
      <c r="D88" s="53" t="s">
        <v>60</v>
      </c>
      <c r="E88" s="63"/>
      <c r="F88" s="54">
        <f t="shared" ref="F88:F93" si="12">C88/100</f>
        <v>0.1</v>
      </c>
      <c r="G88" s="55">
        <f>$G$84*F88</f>
        <v>0</v>
      </c>
    </row>
    <row r="89" spans="1:7" ht="18" x14ac:dyDescent="0.25">
      <c r="A89" s="50">
        <f t="shared" si="11"/>
        <v>11.02</v>
      </c>
      <c r="B89" s="56" t="s">
        <v>83</v>
      </c>
      <c r="C89" s="52" t="s">
        <v>84</v>
      </c>
      <c r="D89" s="53" t="s">
        <v>60</v>
      </c>
      <c r="E89" s="63"/>
      <c r="F89" s="54">
        <f t="shared" si="12"/>
        <v>0.03</v>
      </c>
      <c r="G89" s="55">
        <f t="shared" ref="G89:G94" si="13">$G$84*F89</f>
        <v>0</v>
      </c>
    </row>
    <row r="90" spans="1:7" ht="18" x14ac:dyDescent="0.25">
      <c r="A90" s="50">
        <f t="shared" si="11"/>
        <v>11.03</v>
      </c>
      <c r="B90" s="51" t="s">
        <v>85</v>
      </c>
      <c r="C90" s="52" t="s">
        <v>86</v>
      </c>
      <c r="D90" s="53" t="s">
        <v>60</v>
      </c>
      <c r="E90" s="63"/>
      <c r="F90" s="54">
        <f t="shared" si="12"/>
        <v>3.5000000000000003E-2</v>
      </c>
      <c r="G90" s="55">
        <f t="shared" si="13"/>
        <v>0</v>
      </c>
    </row>
    <row r="91" spans="1:7" ht="18" x14ac:dyDescent="0.25">
      <c r="A91" s="50">
        <f t="shared" si="11"/>
        <v>11.04</v>
      </c>
      <c r="B91" s="57" t="s">
        <v>87</v>
      </c>
      <c r="C91" s="58" t="s">
        <v>88</v>
      </c>
      <c r="D91" s="53" t="s">
        <v>60</v>
      </c>
      <c r="E91" s="63"/>
      <c r="F91" s="54">
        <f t="shared" si="12"/>
        <v>2.5000000000000001E-2</v>
      </c>
      <c r="G91" s="55">
        <f t="shared" si="13"/>
        <v>0</v>
      </c>
    </row>
    <row r="92" spans="1:7" ht="18" x14ac:dyDescent="0.25">
      <c r="A92" s="50">
        <f t="shared" si="11"/>
        <v>11.049999999999999</v>
      </c>
      <c r="B92" s="57" t="s">
        <v>89</v>
      </c>
      <c r="C92" s="58" t="s">
        <v>90</v>
      </c>
      <c r="D92" s="53" t="s">
        <v>60</v>
      </c>
      <c r="E92" s="63"/>
      <c r="F92" s="54">
        <f t="shared" si="12"/>
        <v>0.01</v>
      </c>
      <c r="G92" s="55">
        <f t="shared" si="13"/>
        <v>0</v>
      </c>
    </row>
    <row r="93" spans="1:7" ht="54" x14ac:dyDescent="0.25">
      <c r="A93" s="50">
        <f t="shared" si="11"/>
        <v>11.059999999999999</v>
      </c>
      <c r="B93" s="59" t="s">
        <v>91</v>
      </c>
      <c r="C93" s="60" t="s">
        <v>92</v>
      </c>
      <c r="D93" s="53" t="s">
        <v>60</v>
      </c>
      <c r="E93" s="63"/>
      <c r="F93" s="54">
        <f t="shared" si="12"/>
        <v>0.18</v>
      </c>
      <c r="G93" s="55">
        <f>+G88*0.18</f>
        <v>0</v>
      </c>
    </row>
    <row r="94" spans="1:7" ht="18" x14ac:dyDescent="0.25">
      <c r="A94" s="50">
        <f t="shared" si="11"/>
        <v>11.069999999999999</v>
      </c>
      <c r="B94" s="57" t="s">
        <v>93</v>
      </c>
      <c r="C94" s="61">
        <v>0.1</v>
      </c>
      <c r="D94" s="53" t="s">
        <v>60</v>
      </c>
      <c r="E94" s="63"/>
      <c r="F94" s="62">
        <v>1E-3</v>
      </c>
      <c r="G94" s="55">
        <f t="shared" si="13"/>
        <v>0</v>
      </c>
    </row>
    <row r="95" spans="1:7" x14ac:dyDescent="0.25">
      <c r="A95" s="37"/>
      <c r="B95" s="37"/>
      <c r="C95" s="37"/>
      <c r="D95" s="37"/>
      <c r="E95" s="37"/>
      <c r="F95" s="37"/>
      <c r="G95" s="47"/>
    </row>
    <row r="96" spans="1:7" x14ac:dyDescent="0.25">
      <c r="A96" s="37"/>
      <c r="B96" s="37"/>
      <c r="C96" s="37"/>
      <c r="D96" s="37"/>
      <c r="E96" s="37"/>
      <c r="F96" s="37"/>
      <c r="G96" s="47"/>
    </row>
    <row r="97" spans="1:7" x14ac:dyDescent="0.25">
      <c r="A97" s="49"/>
      <c r="B97" s="66" t="s">
        <v>94</v>
      </c>
      <c r="C97" s="66"/>
      <c r="D97" s="66"/>
      <c r="E97" s="66"/>
      <c r="F97" s="66"/>
      <c r="G97" s="48">
        <f>SUM(G88:G94)</f>
        <v>0</v>
      </c>
    </row>
    <row r="98" spans="1:7" x14ac:dyDescent="0.25">
      <c r="A98" s="37"/>
      <c r="B98" s="37"/>
      <c r="C98" s="37"/>
      <c r="D98" s="37"/>
      <c r="E98" s="37"/>
      <c r="F98" s="37"/>
      <c r="G98" s="47"/>
    </row>
    <row r="99" spans="1:7" x14ac:dyDescent="0.25">
      <c r="G99" s="47"/>
    </row>
    <row r="100" spans="1:7" x14ac:dyDescent="0.25">
      <c r="A100" s="49"/>
      <c r="B100" s="66" t="s">
        <v>95</v>
      </c>
      <c r="C100" s="66"/>
      <c r="D100" s="66"/>
      <c r="E100" s="66"/>
      <c r="F100" s="66"/>
      <c r="G100" s="48">
        <f>+G97+G84</f>
        <v>0</v>
      </c>
    </row>
    <row r="101" spans="1:7" x14ac:dyDescent="0.25">
      <c r="A101" s="37"/>
      <c r="B101" s="37"/>
      <c r="C101" s="37"/>
      <c r="D101" s="37"/>
      <c r="E101" s="37"/>
      <c r="F101" s="37"/>
      <c r="G101" s="47"/>
    </row>
    <row r="102" spans="1:7" x14ac:dyDescent="0.25">
      <c r="A102" s="37"/>
      <c r="B102" s="37"/>
      <c r="C102" s="37"/>
      <c r="D102" s="37"/>
      <c r="E102" s="37"/>
      <c r="F102" s="37"/>
      <c r="G102" s="47"/>
    </row>
    <row r="104" spans="1:7" x14ac:dyDescent="0.25">
      <c r="A104" s="65"/>
      <c r="B104" s="65"/>
      <c r="C104" s="65"/>
      <c r="D104" s="65"/>
      <c r="E104" s="65"/>
      <c r="F104" s="65"/>
      <c r="G104" s="65"/>
    </row>
    <row r="105" spans="1:7" x14ac:dyDescent="0.25">
      <c r="A105" s="65"/>
      <c r="B105" s="65"/>
      <c r="C105" s="65"/>
      <c r="D105" s="65"/>
      <c r="E105" s="65"/>
      <c r="F105" s="65"/>
      <c r="G105" s="65"/>
    </row>
    <row r="106" spans="1:7" x14ac:dyDescent="0.25">
      <c r="A106" s="65"/>
      <c r="B106" s="65"/>
      <c r="C106" s="65"/>
      <c r="D106" s="65"/>
      <c r="E106" s="65"/>
      <c r="F106" s="65"/>
      <c r="G106" s="65"/>
    </row>
    <row r="107" spans="1:7" x14ac:dyDescent="0.25">
      <c r="A107" s="65"/>
      <c r="B107" s="65"/>
      <c r="C107" s="65"/>
      <c r="D107" s="65"/>
      <c r="E107" s="65"/>
      <c r="F107" s="65"/>
      <c r="G107" s="65"/>
    </row>
    <row r="108" spans="1:7" x14ac:dyDescent="0.25">
      <c r="A108" s="65"/>
      <c r="B108" s="65"/>
      <c r="C108" s="65"/>
      <c r="D108" s="65"/>
      <c r="E108" s="65"/>
      <c r="F108" s="65"/>
      <c r="G108" s="65"/>
    </row>
    <row r="109" spans="1:7" x14ac:dyDescent="0.25">
      <c r="A109" s="65"/>
      <c r="B109" s="65"/>
      <c r="C109" s="65"/>
      <c r="D109" s="65"/>
      <c r="E109" s="65"/>
      <c r="F109" s="65"/>
      <c r="G109" s="65"/>
    </row>
    <row r="110" spans="1:7" x14ac:dyDescent="0.25">
      <c r="A110" s="65"/>
      <c r="B110" s="65"/>
      <c r="C110" s="65"/>
      <c r="D110" s="65"/>
      <c r="E110" s="65"/>
      <c r="F110" s="65"/>
      <c r="G110" s="65"/>
    </row>
    <row r="111" spans="1:7" x14ac:dyDescent="0.25">
      <c r="A111" s="65"/>
      <c r="B111" s="65"/>
      <c r="C111" s="65"/>
      <c r="D111" s="65"/>
      <c r="E111" s="65"/>
      <c r="F111" s="65"/>
      <c r="G111" s="65"/>
    </row>
    <row r="112" spans="1:7" x14ac:dyDescent="0.25">
      <c r="A112" s="65"/>
      <c r="B112" s="65"/>
      <c r="C112" s="65"/>
      <c r="D112" s="65"/>
      <c r="E112" s="65"/>
      <c r="F112" s="65"/>
      <c r="G112" s="65"/>
    </row>
  </sheetData>
  <mergeCells count="37">
    <mergeCell ref="B21:G21"/>
    <mergeCell ref="A10:G10"/>
    <mergeCell ref="A11:G11"/>
    <mergeCell ref="A12:G12"/>
    <mergeCell ref="A13:G13"/>
    <mergeCell ref="A20:G20"/>
    <mergeCell ref="B56:G56"/>
    <mergeCell ref="A27:F27"/>
    <mergeCell ref="B28:G28"/>
    <mergeCell ref="A34:F34"/>
    <mergeCell ref="B35:G35"/>
    <mergeCell ref="A42:F42"/>
    <mergeCell ref="B43:G43"/>
    <mergeCell ref="A45:F45"/>
    <mergeCell ref="B46:G46"/>
    <mergeCell ref="A49:F49"/>
    <mergeCell ref="B50:G50"/>
    <mergeCell ref="A55:F55"/>
    <mergeCell ref="A105:G105"/>
    <mergeCell ref="B61:G61"/>
    <mergeCell ref="A68:F68"/>
    <mergeCell ref="B69:G69"/>
    <mergeCell ref="A71:F71"/>
    <mergeCell ref="B72:G72"/>
    <mergeCell ref="A81:F81"/>
    <mergeCell ref="B84:F84"/>
    <mergeCell ref="B87:G87"/>
    <mergeCell ref="B97:F97"/>
    <mergeCell ref="B100:F100"/>
    <mergeCell ref="A104:G104"/>
    <mergeCell ref="A112:G112"/>
    <mergeCell ref="A106:G106"/>
    <mergeCell ref="A107:G107"/>
    <mergeCell ref="A108:G108"/>
    <mergeCell ref="A109:G109"/>
    <mergeCell ref="A110:G110"/>
    <mergeCell ref="A111:G111"/>
  </mergeCells>
  <pageMargins left="0.7" right="0.7" top="0.75" bottom="0.75" header="0.3" footer="0.3"/>
  <pageSetup paperSize="9" scale="62" fitToHeight="0" orientation="portrait" horizontalDpi="360" verticalDpi="360" r:id="rId1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VOLUMETRIA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 Grullon</dc:creator>
  <cp:lastModifiedBy>WILLENA GOMEZ</cp:lastModifiedBy>
  <cp:lastPrinted>2024-09-16T13:16:26Z</cp:lastPrinted>
  <dcterms:created xsi:type="dcterms:W3CDTF">2024-03-27T14:53:25Z</dcterms:created>
  <dcterms:modified xsi:type="dcterms:W3CDTF">2024-10-29T13:53:44Z</dcterms:modified>
</cp:coreProperties>
</file>