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VOLUMETRIA" sheetId="25" r:id="rId1"/>
  </sheets>
  <definedNames>
    <definedName name="_xlnm.Print_Area" localSheetId="0">VOLUMETRIA!$A$1:$H$176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<sst xmlns="http://schemas.openxmlformats.org/spreadsheetml/2006/main" count="220" uniqueCount="150">
  <si>
    <t>Calle Independencia esq. Antonio de La Maza # 25</t>
  </si>
  <si>
    <t>Teléfonos: (809) 578-2374 * Fax: 809-578-3868</t>
  </si>
  <si>
    <t>OBRAS PUBLICAS MUNICIPALES</t>
  </si>
  <si>
    <r>
      <rPr>
        <b/>
        <sz val="14"/>
        <color rgb="FF000000"/>
        <rFont val="Arial"/>
        <charset val="134"/>
      </rPr>
      <t>Proyecto:</t>
    </r>
    <r>
      <rPr>
        <sz val="14"/>
        <color rgb="FF000000"/>
        <rFont val="Arial"/>
        <charset val="134"/>
      </rPr>
      <t xml:space="preserve"> Construcción Unidad de atención Primaria </t>
    </r>
  </si>
  <si>
    <r>
      <rPr>
        <b/>
        <sz val="14"/>
        <rFont val="Arial"/>
        <charset val="134"/>
      </rPr>
      <t>Ubicación:</t>
    </r>
    <r>
      <rPr>
        <sz val="14"/>
        <rFont val="Arial"/>
        <charset val="134"/>
      </rPr>
      <t xml:space="preserve"> Rincón de Los Jiménez, Moca</t>
    </r>
  </si>
  <si>
    <t xml:space="preserve">Fecha: </t>
  </si>
  <si>
    <t>Enero 2025</t>
  </si>
  <si>
    <t xml:space="preserve">PRESUPUESTO </t>
  </si>
  <si>
    <t>No.</t>
  </si>
  <si>
    <t>PARTIDAS</t>
  </si>
  <si>
    <t>CANT.</t>
  </si>
  <si>
    <t>UD</t>
  </si>
  <si>
    <t>P.U.</t>
  </si>
  <si>
    <t>VALOR</t>
  </si>
  <si>
    <t>SUB-TOTAL</t>
  </si>
  <si>
    <t>Obras Civiles</t>
  </si>
  <si>
    <t>Preliminares:</t>
  </si>
  <si>
    <t>Replanteo y control topografico general de la edificación</t>
  </si>
  <si>
    <t>dias</t>
  </si>
  <si>
    <t xml:space="preserve">Alquiler de sanitario portatil durante la ejecución de las labores de constucción </t>
  </si>
  <si>
    <t>mes</t>
  </si>
  <si>
    <t>Movimiento de Tierra:</t>
  </si>
  <si>
    <t xml:space="preserve">Limpieza del terreno y desbroce de maleza </t>
  </si>
  <si>
    <r>
      <rPr>
        <sz val="14"/>
        <color theme="1"/>
        <rFont val="Arial"/>
        <charset val="134"/>
      </rPr>
      <t>m</t>
    </r>
    <r>
      <rPr>
        <vertAlign val="superscript"/>
        <sz val="14"/>
        <color theme="1"/>
        <rFont val="Arial"/>
        <charset val="134"/>
      </rPr>
      <t>2</t>
    </r>
  </si>
  <si>
    <t>Corte y bote de capa vegetal, con un espesor aproximado de 0.30 mts</t>
  </si>
  <si>
    <r>
      <rPr>
        <sz val="14"/>
        <color theme="1"/>
        <rFont val="Arial"/>
        <charset val="134"/>
      </rPr>
      <t>m</t>
    </r>
    <r>
      <rPr>
        <vertAlign val="superscript"/>
        <sz val="14"/>
        <color theme="1"/>
        <rFont val="Arial"/>
        <charset val="134"/>
      </rPr>
      <t>3</t>
    </r>
  </si>
  <si>
    <t xml:space="preserve">Fumigación por inyección en cimentaciones </t>
  </si>
  <si>
    <t xml:space="preserve">Conformación de terraza final </t>
  </si>
  <si>
    <t>Suministro y coloción de relleno con Caliche compactado proveniente de Mina, con un espesor promedio Hprom= 3.0 mts</t>
  </si>
  <si>
    <r>
      <rPr>
        <sz val="14"/>
        <color theme="1"/>
        <rFont val="Arial"/>
        <charset val="134"/>
      </rPr>
      <t>Vaciado de hormigón de nivelación con espesor de 0.05 mts y resistencia f'c = 180 kg/cm</t>
    </r>
    <r>
      <rPr>
        <vertAlign val="superscript"/>
        <sz val="14"/>
        <color theme="1"/>
        <rFont val="Arial"/>
        <charset val="134"/>
      </rPr>
      <t>2</t>
    </r>
    <r>
      <rPr>
        <sz val="14"/>
        <color theme="1"/>
        <rFont val="Arial"/>
        <charset val="134"/>
      </rPr>
      <t xml:space="preserve"> </t>
    </r>
  </si>
  <si>
    <t>Hormigón Armado en:</t>
  </si>
  <si>
    <r>
      <rPr>
        <sz val="14"/>
        <rFont val="Arial"/>
        <charset val="134"/>
      </rPr>
      <t>Platea de  0.30 mts de espesor, acero longitudinal Ø 1/2'' a 0.20 m AC,  acero transversal de Ø 3/8'' @ 0.20 m AC, f'c = 210 kg/cm</t>
    </r>
    <r>
      <rPr>
        <vertAlign val="superscript"/>
        <sz val="14"/>
        <rFont val="Arial"/>
        <charset val="134"/>
      </rPr>
      <t xml:space="preserve">2  </t>
    </r>
    <r>
      <rPr>
        <sz val="14"/>
        <rFont val="Arial"/>
        <charset val="134"/>
      </rPr>
      <t>y acero fy = 4,200 kg/cm</t>
    </r>
    <r>
      <rPr>
        <vertAlign val="superscript"/>
        <sz val="14"/>
        <rFont val="Arial"/>
        <charset val="134"/>
      </rPr>
      <t>2</t>
    </r>
  </si>
  <si>
    <r>
      <rPr>
        <sz val="14"/>
        <rFont val="Arial"/>
        <charset val="134"/>
      </rPr>
      <t>Zapata de muro de contención de 2.0 mts de ancho x 0.40 mts de espesor,acero  Ø 1/2'' a 0.15 m AC longitudinal y acero transversal de Ø 3/8'' @ 0.15 mts AC, f'c = 210 kg/cm</t>
    </r>
    <r>
      <rPr>
        <vertAlign val="superscript"/>
        <sz val="14"/>
        <rFont val="Arial"/>
        <charset val="134"/>
      </rPr>
      <t xml:space="preserve">2  </t>
    </r>
    <r>
      <rPr>
        <sz val="14"/>
        <rFont val="Arial"/>
        <charset val="134"/>
      </rPr>
      <t>y acero fy = 4,200 kg/cm</t>
    </r>
    <r>
      <rPr>
        <vertAlign val="superscript"/>
        <sz val="14"/>
        <rFont val="Arial"/>
        <charset val="134"/>
      </rPr>
      <t>3</t>
    </r>
  </si>
  <si>
    <t>Muro de contención, espesor 0.25 m, acero vertical Ø 3/4'' a 0.14 m, acero horizontal Ø 3/8'' a 0.24 m</t>
  </si>
  <si>
    <t>Hormigón Armado en Edificación 1er nivel:</t>
  </si>
  <si>
    <r>
      <rPr>
        <sz val="14"/>
        <rFont val="Arial"/>
        <charset val="134"/>
      </rPr>
      <t>Columna CA S.N.P de dimensiones 0.15 x 0.20 mts con 4 Ø 1/2'' longitudinal y estribos  de Ø 3/8'' @ 0.15cm , con hormigón f'c = 210 kg/cm</t>
    </r>
    <r>
      <rPr>
        <vertAlign val="superscript"/>
        <sz val="14"/>
        <rFont val="Arial"/>
        <charset val="134"/>
      </rPr>
      <t xml:space="preserve">2  </t>
    </r>
    <r>
      <rPr>
        <sz val="14"/>
        <rFont val="Arial"/>
        <charset val="134"/>
      </rPr>
      <t>y fy = 4,200 kg/cm</t>
    </r>
    <r>
      <rPr>
        <vertAlign val="superscript"/>
        <sz val="14"/>
        <rFont val="Arial"/>
        <charset val="134"/>
      </rPr>
      <t>2 (ver detalle en plano)</t>
    </r>
  </si>
  <si>
    <r>
      <rPr>
        <sz val="14"/>
        <rFont val="Arial"/>
        <charset val="134"/>
      </rPr>
      <t xml:space="preserve"> Vigas en Hormigón Armado de 0.15 x 0.40 mts L=12.9mts, compuesta por un Armado de 6 Ø 1/2''  longitudinales y estribos de Ø 3/8'' @ 0.23 mts, con Hormigón f'c = 210 kg/cm2 y fy = 4,200 kg/cm2. Vigas </t>
    </r>
    <r>
      <rPr>
        <b/>
        <sz val="14"/>
        <rFont val="Arial"/>
        <charset val="134"/>
      </rPr>
      <t>V1</t>
    </r>
  </si>
  <si>
    <r>
      <rPr>
        <sz val="14"/>
        <rFont val="Arial"/>
        <charset val="134"/>
      </rPr>
      <t xml:space="preserve"> Vigas en Hormigón Armado de 0.15 x 0.40 mts L=7.9mts, compuesta por un Armado de 2 Ø 3/4'', 1 Ø 1'' y 2 Ø 3/8'' longitudinales y estribos de Ø 3/8'' @ 0.11 mts, con Hormigón f'c = 210 kg/cm2 y fy = 4,200 kg/cm2. Vigas </t>
    </r>
    <r>
      <rPr>
        <b/>
        <sz val="14"/>
        <rFont val="Arial"/>
        <charset val="134"/>
      </rPr>
      <t>V2</t>
    </r>
  </si>
  <si>
    <r>
      <rPr>
        <sz val="14"/>
        <rFont val="Arial"/>
        <charset val="134"/>
      </rPr>
      <t xml:space="preserve"> Vigas en Hormigón Armado de 0.15 x 0.40 mts L=3.00mts, compuesta por un Armado de 3 Ø 1/2'' y 2 Ø 3/8''nlongitudinales y estribos de Ø 3/8'' @ 0.23mts, con Hormigón f'c = 210 kg/cm2 y fy = 4,200 kg/cm2. Vigas </t>
    </r>
    <r>
      <rPr>
        <b/>
        <sz val="14"/>
        <rFont val="Arial"/>
        <charset val="134"/>
      </rPr>
      <t>V3</t>
    </r>
  </si>
  <si>
    <r>
      <rPr>
        <sz val="14"/>
        <rFont val="Arial"/>
        <charset val="134"/>
      </rPr>
      <t xml:space="preserve">Vigas en Hormigón Armado de 0.15 x 0.30 mts L=3.70mts, compuesta por un Armado de 4Ø 1/2'' y 2 Ø 3/8'' longitudinales y estribos de Ø 3/8'' @ 0.18 mts, con Hormigón f'c = 210 kg/cm2 y fy = 4,200 kg/cm2. Vigas </t>
    </r>
    <r>
      <rPr>
        <b/>
        <sz val="14"/>
        <rFont val="Arial"/>
        <charset val="134"/>
      </rPr>
      <t>V4</t>
    </r>
  </si>
  <si>
    <r>
      <rPr>
        <sz val="14"/>
        <rFont val="Arial"/>
        <charset val="134"/>
      </rPr>
      <t xml:space="preserve"> Vigas en Hormigón Armado de 0.15 x 0.42 mts, compuesta por un Armado de 5 Ø 3/8'' longitudinales y estribos de Ø 3/8'' @ 0.15 mts, con Hormigón f'c = 210 kg/cm2 y fy = 4,200 kg/cm2. Vigas </t>
    </r>
    <r>
      <rPr>
        <b/>
        <sz val="14"/>
        <rFont val="Arial"/>
        <charset val="134"/>
      </rPr>
      <t>VA</t>
    </r>
  </si>
  <si>
    <r>
      <rPr>
        <sz val="14"/>
        <rFont val="Arial"/>
        <charset val="134"/>
      </rPr>
      <t xml:space="preserve">Dinteles en Hormigón Armado de 0.15 x 0.32 mts, compuesta por un Armado de 4 Ø 3/8'' longitudinales y estribos de Ø 3/8'' @ 0.15 mts, con Hormigón f'c = 210 kg/cm2 y fy = 4,200 kg/cm2. Vigas </t>
    </r>
    <r>
      <rPr>
        <b/>
        <sz val="14"/>
        <rFont val="Arial"/>
        <charset val="134"/>
      </rPr>
      <t>DI</t>
    </r>
  </si>
  <si>
    <t xml:space="preserve"> Chapapote en Piso con malla electrodoldada 20cmx20cmx2.6mm, hormigon f'c = 180 kg/cm2</t>
  </si>
  <si>
    <r>
      <rPr>
        <sz val="14"/>
        <rFont val="Arial"/>
        <charset val="134"/>
      </rPr>
      <t>Losa Plana de Hormigón Armado de un espesor de 0.12 mts, con Acero Ø 3/8'' @ 0.20 mts ambas direcciones y acero de temperatura de Ø 3/8'' @ 0.15 mts, F'c = 210 kg/cm</t>
    </r>
    <r>
      <rPr>
        <vertAlign val="superscript"/>
        <sz val="14"/>
        <rFont val="Arial"/>
        <charset val="134"/>
      </rPr>
      <t>2</t>
    </r>
    <r>
      <rPr>
        <sz val="14"/>
        <rFont val="Arial"/>
        <charset val="134"/>
      </rPr>
      <t xml:space="preserve"> y fy = 4,200 kg/cm</t>
    </r>
    <r>
      <rPr>
        <vertAlign val="superscript"/>
        <sz val="14"/>
        <rFont val="Arial"/>
        <charset val="134"/>
      </rPr>
      <t xml:space="preserve">2 </t>
    </r>
  </si>
  <si>
    <t>Muros de Mampostería:</t>
  </si>
  <si>
    <r>
      <rPr>
        <sz val="14"/>
        <color theme="1"/>
        <rFont val="Arial"/>
        <charset val="134"/>
      </rPr>
      <t xml:space="preserve">Suministro y colocación de muros de mamposteria de 6'' con barras de 3/8'' @ 0.60 mts y acero transversal de 3/8'' @ 0.60 mts, con camaras llenas </t>
    </r>
    <r>
      <rPr>
        <b/>
        <sz val="14"/>
        <color theme="1"/>
        <rFont val="Arial"/>
        <charset val="134"/>
      </rPr>
      <t>(S.N.P)</t>
    </r>
  </si>
  <si>
    <r>
      <rPr>
        <sz val="14"/>
        <color theme="1"/>
        <rFont val="Arial"/>
        <charset val="134"/>
      </rPr>
      <t xml:space="preserve">Suministro y colocación de muros de mamposteria de 6'' con barras de 3/8'' @ 0.60 mts y acero transversal de 3/8'' @ 0.60 mts, </t>
    </r>
    <r>
      <rPr>
        <b/>
        <sz val="14"/>
        <color theme="1"/>
        <rFont val="Arial"/>
        <charset val="134"/>
      </rPr>
      <t>(S.N.P), antepecho</t>
    </r>
  </si>
  <si>
    <t>Terminación de Superficie:</t>
  </si>
  <si>
    <t xml:space="preserve">Suministro y aplicación de mortero para aplicación de fraguache en muros de mamposteria y elementos de hormigón </t>
  </si>
  <si>
    <t xml:space="preserve">Suministro y aplicación de mortero para colocación de pañete en muros interiores y exteriores de mamposteria y elementos de hormigón con un espesor de 2.5 cms </t>
  </si>
  <si>
    <t xml:space="preserve">Suministro y aplicación de mortero para colocación de pañete elementos de hormigón (losa de techo) con un espesor de 2.5 cms </t>
  </si>
  <si>
    <t xml:space="preserve">Suministro y aplicación de mortero para confección de cantos en muros de mamposteria </t>
  </si>
  <si>
    <t>ml</t>
  </si>
  <si>
    <t xml:space="preserve">Suministro y aplicación de mortero para confección de mochetas en muros de mamposteria de 0.15 mts y 0.20 mts de ancho y 2.5 cms de espesor </t>
  </si>
  <si>
    <t>Suministro y Aplicación de Mortero para Colocacion de Fino de Techo Plano en losa de hormigon techo</t>
  </si>
  <si>
    <t>Suministro y Aplicación de Mortero para Colocacion de Zabaletas en Techo.</t>
  </si>
  <si>
    <t xml:space="preserve">Acabados de Superficie </t>
  </si>
  <si>
    <t>Pintura:</t>
  </si>
  <si>
    <t>Prepación de superficie (muros y techos), para aplicación de pintura</t>
  </si>
  <si>
    <t>Suministro y aplicación de pintura base, acrilica contractor, en muros de mamposteria y techos (interior y exterior)</t>
  </si>
  <si>
    <t xml:space="preserve">Suministro y aplicación de pintura de terminación base Satinada, dos manos, en muros de mamposteria (interiores y exteriores) y losa de techo </t>
  </si>
  <si>
    <t>Puertas Y Ventanas</t>
  </si>
  <si>
    <t>Puertas:</t>
  </si>
  <si>
    <r>
      <rPr>
        <sz val="14"/>
        <color theme="1"/>
        <rFont val="Arial"/>
        <charset val="134"/>
      </rPr>
      <t xml:space="preserve">Puerta Principal de Cristal aluminio P-40 de 1.10mts x 2.40mts Batiente </t>
    </r>
    <r>
      <rPr>
        <b/>
        <sz val="14"/>
        <color theme="1"/>
        <rFont val="Arial"/>
        <charset val="134"/>
      </rPr>
      <t>P1</t>
    </r>
  </si>
  <si>
    <t>uds</t>
  </si>
  <si>
    <r>
      <rPr>
        <sz val="14"/>
        <color theme="1"/>
        <rFont val="Arial"/>
        <charset val="134"/>
      </rPr>
      <t>Puerta de polimetal de 0.90mts x 2.10mts Batiente</t>
    </r>
    <r>
      <rPr>
        <b/>
        <sz val="14"/>
        <color theme="1"/>
        <rFont val="Arial"/>
        <charset val="134"/>
      </rPr>
      <t xml:space="preserve"> Blanca</t>
    </r>
  </si>
  <si>
    <t>Ventanas:</t>
  </si>
  <si>
    <t>V-1 Ventana Corredisa con vidrio 3/16, aluminio P40.</t>
  </si>
  <si>
    <t>pie²</t>
  </si>
  <si>
    <t>Pisos y Muros en Cerámica</t>
  </si>
  <si>
    <t>Pisos:</t>
  </si>
  <si>
    <t xml:space="preserve">Piso en Cerámica Importada 0.60x0.60mts </t>
  </si>
  <si>
    <t>m²</t>
  </si>
  <si>
    <t xml:space="preserve">Zócalos en Cerámica Importada 0.60x0.60mts </t>
  </si>
  <si>
    <t>Piso en Cerámica Importada 0.30x0.30mts  Baño</t>
  </si>
  <si>
    <t xml:space="preserve">Cerámica Importada en Muros Baño </t>
  </si>
  <si>
    <t xml:space="preserve">Instalaciones Sanitarias </t>
  </si>
  <si>
    <t xml:space="preserve">Replanteo de instalaciones sanitarias, lineas de abastecimiento y drenaje </t>
  </si>
  <si>
    <t>p.a</t>
  </si>
  <si>
    <t>Salidas de Agua Potable y Residual:</t>
  </si>
  <si>
    <t xml:space="preserve">Suministro e instalación de salida de agua potable (Fria) en tuberia de Polipropileno de 20 mm, incluye codo hembra para acople de coupling, empotadra en muros de mamposteria </t>
  </si>
  <si>
    <t>Suministro e instalación de tuberia de arrastre para sistema de agua potable fria en PPR de 25mm, incluye piezas para derivaciones</t>
  </si>
  <si>
    <t>Columnas Agua fría 3/4''. Suministro de materiales e instalación de columna de agua fría 3/4''</t>
  </si>
  <si>
    <t xml:space="preserve">Suministro e instalación de salida de agua residual en tuberia PVC SDR-41 de 2'', acoplado a la tuberia de recoleción </t>
  </si>
  <si>
    <t xml:space="preserve">Suministro e instalación de salida de agua residual en tuberia PVC SDR-41 de 4'', acoplado a la tuberia de recoleción </t>
  </si>
  <si>
    <t>Suministro e instalación de columna de ventilación en tuberia PVC SDR-26 de 3'', empotrada dentro de los muros de mamposteria, hasta 2do nivel</t>
  </si>
  <si>
    <t xml:space="preserve">Suministro e instalación de tuberia de arrastre PVC SDR-41 de 3'', incluye excavación </t>
  </si>
  <si>
    <t xml:space="preserve">Suministro e instalación de tuberia de arrastre PVC SDR-41 de 4'', incluye excavación </t>
  </si>
  <si>
    <t>Exteriores y Acometidas de Agua Potable y Residuales:</t>
  </si>
  <si>
    <t xml:space="preserve">Suministro e instalación de acometida de agua residual en tuberia PVC SDR-41 de 4'', hasta camara septica, incluye asiento de arena y excavación del material </t>
  </si>
  <si>
    <t>Suministro e instalación de tubería de arrastre agua potable PPR de 25mm, para alimentación de columnas y aparatos sanitarios, incluye excavación de material y reposición.</t>
  </si>
  <si>
    <t>Suministro e instalación de llave a chorro de 3/4'' pesada</t>
  </si>
  <si>
    <t>Suministro e instalación de valvula de paso de 3/4'' PPR</t>
  </si>
  <si>
    <t>Suministro e instalación de valvula de paso de 1'' PPR</t>
  </si>
  <si>
    <t>instalación de Tuberia de 36'' desague calle</t>
  </si>
  <si>
    <t>Equipos y Accesorios Sanitarios:</t>
  </si>
  <si>
    <t>Suministro e instalación de Lavamanos Sencillo</t>
  </si>
  <si>
    <t xml:space="preserve">Suministro e instalación de Inodoro Sencillo </t>
  </si>
  <si>
    <t>Suministro e instalación de Fregadero sencillo incluye llave</t>
  </si>
  <si>
    <t>Suministro e instalación de Regilla de Piso sencillas</t>
  </si>
  <si>
    <t>Suministro e instalación de Duchas sencillas</t>
  </si>
  <si>
    <t>Equipos de Bombeo:</t>
  </si>
  <si>
    <t xml:space="preserve">Suministro e instalación de Bomba Centrifuga de 1 HP, incluye piezas de instalación, junta dresser y manometros </t>
  </si>
  <si>
    <t xml:space="preserve">Suministro e instalación de Tanque Hidroneumatico de 20 gls, en fibra, incluye piezas de instalación y valvulas </t>
  </si>
  <si>
    <t>Pozo Filtrante:</t>
  </si>
  <si>
    <t xml:space="preserve">Construcción pozo séptico doble cámara (5.0 m x 1.50 m) con filtrante </t>
  </si>
  <si>
    <t>PA</t>
  </si>
  <si>
    <t xml:space="preserve">Cisterna 4,000 galones, bloques de 8'' con bastones a 0.20 m, todas las cámmaras llenas </t>
  </si>
  <si>
    <t xml:space="preserve">Trampa de Grasa y Cámaras de Inspección: </t>
  </si>
  <si>
    <t xml:space="preserve">Construcción de Trampa de Grasa de dimensiones de 1.20 x 1.00 x 1.20 mts, con bloques de mamposteria de 6'' camaras llenas y terminación pañateda lisa en los muros interiores y tapa de hormigón con angulares en los extremos para agarre </t>
  </si>
  <si>
    <t xml:space="preserve">Construcción de Camara de Inspección de 0.80 x 0.80 x 1.00 mts, en bloques de mamposteria de 6'' con barras de 3/8'' y camaras llenas, terminación lisa en muros interiores y tapa de hormigón con angulares en los extremos para agarre </t>
  </si>
  <si>
    <t>Cocina:</t>
  </si>
  <si>
    <t>Gavinetes en Polimetal Aereos</t>
  </si>
  <si>
    <t>Gavinetes en Polimetal Piso</t>
  </si>
  <si>
    <t>Tope meseta en Granito Natural</t>
  </si>
  <si>
    <t>Despensa en Polimetal</t>
  </si>
  <si>
    <t>Instalaciones Eléctricas Primer Nivel</t>
  </si>
  <si>
    <t>Salidas Eléctricas:</t>
  </si>
  <si>
    <t>Suministro e instalación de salida eléctrica para tomacorriente de uso general, compuesto por: tomacorriente levitón decora, faceplate, alambre THHN #12, en tubería PVC de 3/4''.</t>
  </si>
  <si>
    <t>ud</t>
  </si>
  <si>
    <t>Suministro e instalación de salida eléctrica para tomacorriente GFCI compuesto por: tomacorriente levitón, alambre THHN #12, en tubería PVC de 3/4''.</t>
  </si>
  <si>
    <t>Suministro e instalación de salida eléctrica para tomacorriente 240, compuesto por: tomacorriente levitón, alambre THHN #12, en tubería PVC de 3/4''.</t>
  </si>
  <si>
    <t>Suministro e instalación de salida eléctrica para interruptor sencillo, compuesto por: interruptor levitón decora, faceplate, alambre THHN #12, en tubería PVC de 3/4''.</t>
  </si>
  <si>
    <t>Suministro e instalación de salida eléctrica para interruptor doble, compuesto por: interruptor levitón decora, faceplate, alambre THHN #12, en tubería PVC de 3/4''.</t>
  </si>
  <si>
    <t>Suministro e instalación de salida eléctrica para interruptor 3way, compuesto por: interruptor levitón decora, faceplate, alambre THHN #12, en tubería PVC de 3/4''.</t>
  </si>
  <si>
    <t>Suministro e instalación de salida eléctrica para luminarias , compuesto por: caja octogonal, conector UF, cable de goma  12/3, alambre THHN #12, en tubería PVC de 3/4''.</t>
  </si>
  <si>
    <t>Suministro e instalación de salida de data, compuesto por: caja  2x4, cable mensajero , en tubería PVC de 3/4''.</t>
  </si>
  <si>
    <t>Suministro e instalación de registros eléctricos</t>
  </si>
  <si>
    <t>pa</t>
  </si>
  <si>
    <t>Red de Tuberías:</t>
  </si>
  <si>
    <t>Suministro e instalación de tubería PVC  para enlace de registro eléctricos, incluye: Coupling, conectores y soportaría.</t>
  </si>
  <si>
    <t>Alimentadores Principales:</t>
  </si>
  <si>
    <t>Suministro e instalación de alimentador monofásico  desde el transformado al modulo portacontador, compuesto por:  4 THHN #3/0 (2xf), 2 THHN # 3/0 (N), 1 cable #2 desnudo de 7 hilos, en 1 tuberia IMC de 3''</t>
  </si>
  <si>
    <t>pl</t>
  </si>
  <si>
    <t>Sistema de Puesta a tierra:</t>
  </si>
  <si>
    <t>Suministro e instalación de sistema de puesta a tierra, compuesto por: varilla de 5/8'' x 8', alambre desnudo, conectores para varilla, ultrafil, moldes de soldadura, fundentes, masillla, chispero, registros de inspección y materiales misceláneos.</t>
  </si>
  <si>
    <t>Misceláneos:</t>
  </si>
  <si>
    <t>Acera Perimetral en hormigón F''c = 180 kg/cm2, h = 0.10 m</t>
  </si>
  <si>
    <t>Limpieza final y Continua</t>
  </si>
  <si>
    <t>TOTAL DE COSTOS DIRECTOS</t>
  </si>
  <si>
    <t>COSTOS INDIRECTOS</t>
  </si>
  <si>
    <t>Direccioón Técnica</t>
  </si>
  <si>
    <t>%</t>
  </si>
  <si>
    <t>Transporte</t>
  </si>
  <si>
    <t>Gastos Administrativos</t>
  </si>
  <si>
    <t>Pensión y jubilación</t>
  </si>
  <si>
    <t>Seguros</t>
  </si>
  <si>
    <t>ITEBIS (18% dirección técnica)</t>
  </si>
  <si>
    <t xml:space="preserve">TOTAL GENERAL </t>
  </si>
  <si>
    <t>Elaborado por: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</si>
</sst>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8" formatCode="&quot;$&quot;#,##0.00_);[Red]\(&quot;$&quot;#,##0.00\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&quot;RD$&quot;#,##0.00"/>
    <numFmt numFmtId="178" formatCode="0.0"/>
    <numFmt numFmtId="179" formatCode="#,##0.0"/>
    <numFmt numFmtId="180" formatCode="_([$$-409]* #,##0.00_);_([$$-409]* \(#,##0.00\);_([$$-409]* &quot;-&quot;??_);_(@_)"/>
  </numFmts>
  <fonts count="37">
    <font>
      <sz val="11"/>
      <color theme="1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b/>
      <sz val="14"/>
      <color rgb="FF000000"/>
      <name val="Arial"/>
      <charset val="134"/>
    </font>
    <font>
      <b/>
      <sz val="14"/>
      <name val="Arial"/>
      <charset val="134"/>
    </font>
    <font>
      <sz val="14"/>
      <color rgb="FF000000"/>
      <name val="Arial"/>
      <charset val="134"/>
    </font>
    <font>
      <sz val="14"/>
      <color theme="1"/>
      <name val="Arial"/>
      <charset val="134"/>
    </font>
    <font>
      <b/>
      <sz val="16"/>
      <color theme="1"/>
      <name val="Arial"/>
      <charset val="134"/>
    </font>
    <font>
      <b/>
      <sz val="14"/>
      <color theme="1"/>
      <name val="Arial"/>
      <charset val="134"/>
    </font>
    <font>
      <sz val="14"/>
      <color rgb="FFFF0000"/>
      <name val="Arial"/>
      <charset val="134"/>
    </font>
    <font>
      <sz val="14"/>
      <name val="Arial"/>
      <charset val="134"/>
    </font>
    <font>
      <b/>
      <sz val="11"/>
      <color theme="1"/>
      <name val="Calibri"/>
      <charset val="134"/>
      <scheme val="minor"/>
    </font>
    <font>
      <i/>
      <sz val="14"/>
      <color theme="1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0"/>
      <name val="MS Sans Serif"/>
      <charset val="134"/>
    </font>
    <font>
      <vertAlign val="superscript"/>
      <sz val="14"/>
      <name val="Arial"/>
      <charset val="134"/>
    </font>
    <font>
      <vertAlign val="superscript"/>
      <sz val="14"/>
      <color theme="1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theme="0" tint="-0.499984740745262"/>
      </right>
      <top style="thin">
        <color auto="1"/>
      </top>
      <bottom/>
      <diagonal/>
    </border>
    <border>
      <left style="thin">
        <color auto="1"/>
      </left>
      <right style="thin">
        <color theme="0" tint="-0.499984740745262"/>
      </right>
      <top/>
      <bottom/>
      <diagonal/>
    </border>
    <border>
      <left style="thin">
        <color auto="1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/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2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23" applyNumberFormat="0" applyAlignment="0" applyProtection="0">
      <alignment vertical="center"/>
    </xf>
    <xf numFmtId="0" fontId="22" fillId="8" borderId="24" applyNumberFormat="0" applyAlignment="0" applyProtection="0">
      <alignment vertical="center"/>
    </xf>
    <xf numFmtId="0" fontId="23" fillId="8" borderId="23" applyNumberFormat="0" applyAlignment="0" applyProtection="0">
      <alignment vertical="center"/>
    </xf>
    <xf numFmtId="0" fontId="24" fillId="9" borderId="25" applyNumberFormat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33" fillId="0" borderId="0" applyFont="0" applyFill="0" applyBorder="0" applyAlignment="0" applyProtection="0"/>
    <xf numFmtId="8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32" fillId="0" borderId="0"/>
    <xf numFmtId="0" fontId="32" fillId="0" borderId="0"/>
    <xf numFmtId="0" fontId="0" fillId="0" borderId="0"/>
    <xf numFmtId="0" fontId="32" fillId="0" borderId="0"/>
    <xf numFmtId="0" fontId="34" fillId="0" borderId="0"/>
    <xf numFmtId="0" fontId="32" fillId="0" borderId="0"/>
    <xf numFmtId="9" fontId="32" fillId="0" borderId="0" applyFont="0" applyFill="0" applyBorder="0" applyAlignment="0" applyProtection="0"/>
  </cellStyleXfs>
  <cellXfs count="132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4" fontId="0" fillId="2" borderId="0" xfId="0" applyNumberFormat="1" applyFill="1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horizontal="right" vertical="center" wrapText="1"/>
    </xf>
    <xf numFmtId="49" fontId="4" fillId="0" borderId="0" xfId="0" applyNumberFormat="1" applyFont="1" applyAlignment="1">
      <alignment horizontal="left" vertical="center" wrapText="1"/>
    </xf>
    <xf numFmtId="2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right" vertical="center" wrapText="1"/>
    </xf>
    <xf numFmtId="0" fontId="6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2" xfId="53" applyFont="1" applyFill="1" applyBorder="1" applyAlignment="1">
      <alignment horizontal="center" vertical="center"/>
    </xf>
    <xf numFmtId="4" fontId="7" fillId="3" borderId="2" xfId="51" applyNumberFormat="1" applyFont="1" applyFill="1" applyBorder="1" applyAlignment="1">
      <alignment horizontal="center" vertical="center"/>
    </xf>
    <xf numFmtId="4" fontId="7" fillId="3" borderId="2" xfId="51" applyNumberFormat="1" applyFont="1" applyFill="1" applyBorder="1" applyAlignment="1">
      <alignment horizontal="center" vertical="center" wrapText="1"/>
    </xf>
    <xf numFmtId="1" fontId="7" fillId="2" borderId="3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center" vertical="center" wrapText="1"/>
    </xf>
    <xf numFmtId="4" fontId="7" fillId="2" borderId="0" xfId="0" applyNumberFormat="1" applyFont="1" applyFill="1" applyAlignment="1">
      <alignment vertical="center" wrapText="1"/>
    </xf>
    <xf numFmtId="0" fontId="7" fillId="2" borderId="4" xfId="0" applyFont="1" applyFill="1" applyBorder="1" applyAlignment="1">
      <alignment horizontal="center" vertical="center" wrapText="1"/>
    </xf>
    <xf numFmtId="178" fontId="7" fillId="4" borderId="5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vertical="center" wrapText="1"/>
    </xf>
    <xf numFmtId="0" fontId="7" fillId="4" borderId="5" xfId="0" applyFont="1" applyFill="1" applyBorder="1" applyAlignment="1">
      <alignment horizontal="center" vertical="center" wrapText="1"/>
    </xf>
    <xf numFmtId="4" fontId="7" fillId="4" borderId="5" xfId="0" applyNumberFormat="1" applyFont="1" applyFill="1" applyBorder="1" applyAlignment="1">
      <alignment vertical="center" wrapText="1"/>
    </xf>
    <xf numFmtId="4" fontId="7" fillId="4" borderId="5" xfId="0" applyNumberFormat="1" applyFont="1" applyFill="1" applyBorder="1" applyAlignment="1">
      <alignment horizontal="center" vertical="center" wrapText="1"/>
    </xf>
    <xf numFmtId="4" fontId="5" fillId="2" borderId="6" xfId="53" applyNumberFormat="1" applyFont="1" applyFill="1" applyBorder="1" applyAlignment="1">
      <alignment horizontal="center" vertical="center" wrapText="1"/>
    </xf>
    <xf numFmtId="4" fontId="5" fillId="2" borderId="5" xfId="53" applyNumberFormat="1" applyFont="1" applyFill="1" applyBorder="1" applyAlignment="1">
      <alignment horizontal="left" vertical="center" wrapText="1" indent="1"/>
    </xf>
    <xf numFmtId="4" fontId="5" fillId="2" borderId="5" xfId="53" applyNumberFormat="1" applyFont="1" applyFill="1" applyBorder="1" applyAlignment="1">
      <alignment horizontal="center" vertical="center" wrapText="1"/>
    </xf>
    <xf numFmtId="179" fontId="5" fillId="2" borderId="5" xfId="53" applyNumberFormat="1" applyFont="1" applyFill="1" applyBorder="1" applyAlignment="1">
      <alignment horizontal="center" vertical="center" wrapText="1"/>
    </xf>
    <xf numFmtId="4" fontId="5" fillId="2" borderId="7" xfId="51" applyNumberFormat="1" applyFont="1" applyFill="1" applyBorder="1" applyAlignment="1" applyProtection="1">
      <alignment horizontal="center" vertical="center" wrapText="1"/>
    </xf>
    <xf numFmtId="4" fontId="8" fillId="2" borderId="5" xfId="53" applyNumberFormat="1" applyFont="1" applyFill="1" applyBorder="1" applyAlignment="1">
      <alignment horizontal="center" vertical="center" wrapText="1"/>
    </xf>
    <xf numFmtId="4" fontId="5" fillId="2" borderId="0" xfId="53" applyNumberFormat="1" applyFont="1" applyFill="1" applyAlignment="1">
      <alignment horizontal="center" vertical="center" wrapText="1"/>
    </xf>
    <xf numFmtId="4" fontId="5" fillId="2" borderId="0" xfId="53" applyNumberFormat="1" applyFont="1" applyFill="1" applyAlignment="1">
      <alignment horizontal="left" vertical="center" wrapText="1" indent="1"/>
    </xf>
    <xf numFmtId="179" fontId="5" fillId="2" borderId="0" xfId="53" applyNumberFormat="1" applyFont="1" applyFill="1" applyAlignment="1">
      <alignment horizontal="center" vertical="center" wrapText="1"/>
    </xf>
    <xf numFmtId="4" fontId="5" fillId="2" borderId="0" xfId="1" applyNumberFormat="1" applyFont="1" applyFill="1" applyBorder="1" applyAlignment="1" applyProtection="1">
      <alignment horizontal="center" vertical="center" wrapText="1"/>
    </xf>
    <xf numFmtId="4" fontId="5" fillId="2" borderId="8" xfId="51" applyNumberFormat="1" applyFont="1" applyFill="1" applyBorder="1" applyAlignment="1" applyProtection="1">
      <alignment horizontal="center" vertical="center" wrapText="1"/>
    </xf>
    <xf numFmtId="4" fontId="5" fillId="4" borderId="5" xfId="53" applyNumberFormat="1" applyFont="1" applyFill="1" applyBorder="1" applyAlignment="1">
      <alignment horizontal="center" vertical="center" wrapText="1"/>
    </xf>
    <xf numFmtId="4" fontId="5" fillId="2" borderId="6" xfId="53" applyNumberFormat="1" applyFont="1" applyFill="1" applyBorder="1" applyAlignment="1">
      <alignment horizontal="left" vertical="center" wrapText="1" indent="1"/>
    </xf>
    <xf numFmtId="179" fontId="5" fillId="2" borderId="6" xfId="53" applyNumberFormat="1" applyFont="1" applyFill="1" applyBorder="1" applyAlignment="1">
      <alignment horizontal="center" vertical="center" wrapText="1"/>
    </xf>
    <xf numFmtId="4" fontId="5" fillId="2" borderId="6" xfId="1" applyNumberFormat="1" applyFont="1" applyFill="1" applyBorder="1" applyAlignment="1" applyProtection="1">
      <alignment horizontal="center" vertical="center" wrapText="1"/>
    </xf>
    <xf numFmtId="4" fontId="5" fillId="2" borderId="9" xfId="51" applyNumberFormat="1" applyFont="1" applyFill="1" applyBorder="1" applyAlignment="1" applyProtection="1">
      <alignment horizontal="center" vertical="center" wrapText="1"/>
    </xf>
    <xf numFmtId="4" fontId="5" fillId="2" borderId="5" xfId="1" applyNumberFormat="1" applyFont="1" applyFill="1" applyBorder="1" applyAlignment="1" applyProtection="1">
      <alignment horizontal="center" vertical="center" wrapText="1"/>
    </xf>
    <xf numFmtId="4" fontId="9" fillId="2" borderId="6" xfId="53" applyNumberFormat="1" applyFont="1" applyFill="1" applyBorder="1" applyAlignment="1">
      <alignment horizontal="left" vertical="center" wrapText="1" indent="1"/>
    </xf>
    <xf numFmtId="4" fontId="9" fillId="2" borderId="5" xfId="53" applyNumberFormat="1" applyFont="1" applyFill="1" applyBorder="1" applyAlignment="1">
      <alignment horizontal="left" vertical="center" wrapText="1" indent="1"/>
    </xf>
    <xf numFmtId="4" fontId="9" fillId="2" borderId="5" xfId="1" applyNumberFormat="1" applyFont="1" applyFill="1" applyBorder="1" applyAlignment="1" applyProtection="1">
      <alignment horizontal="center" vertical="center" wrapText="1"/>
    </xf>
    <xf numFmtId="4" fontId="9" fillId="2" borderId="0" xfId="53" applyNumberFormat="1" applyFont="1" applyFill="1" applyAlignment="1">
      <alignment horizontal="left" vertical="center" wrapText="1" indent="1"/>
    </xf>
    <xf numFmtId="4" fontId="9" fillId="2" borderId="10" xfId="1" applyNumberFormat="1" applyFont="1" applyFill="1" applyBorder="1" applyAlignment="1" applyProtection="1">
      <alignment horizontal="center" vertical="center" wrapText="1"/>
    </xf>
    <xf numFmtId="4" fontId="9" fillId="4" borderId="5" xfId="1" applyNumberFormat="1" applyFont="1" applyFill="1" applyBorder="1" applyAlignment="1" applyProtection="1">
      <alignment horizontal="center" vertical="center" wrapText="1"/>
    </xf>
    <xf numFmtId="4" fontId="9" fillId="0" borderId="5" xfId="1" applyNumberFormat="1" applyFont="1" applyFill="1" applyBorder="1" applyAlignment="1" applyProtection="1">
      <alignment horizontal="center" vertical="center" wrapText="1"/>
    </xf>
    <xf numFmtId="4" fontId="9" fillId="2" borderId="0" xfId="1" applyNumberFormat="1" applyFont="1" applyFill="1" applyBorder="1" applyAlignment="1" applyProtection="1">
      <alignment horizontal="center" vertical="center" wrapText="1"/>
    </xf>
    <xf numFmtId="4" fontId="5" fillId="2" borderId="10" xfId="1" applyNumberFormat="1" applyFont="1" applyFill="1" applyBorder="1" applyAlignment="1" applyProtection="1">
      <alignment horizontal="center" vertical="center" wrapText="1"/>
    </xf>
    <xf numFmtId="4" fontId="5" fillId="4" borderId="5" xfId="1" applyNumberFormat="1" applyFont="1" applyFill="1" applyBorder="1" applyAlignment="1" applyProtection="1">
      <alignment horizontal="center" vertical="center" wrapText="1"/>
    </xf>
    <xf numFmtId="4" fontId="5" fillId="2" borderId="11" xfId="51" applyNumberFormat="1" applyFont="1" applyFill="1" applyBorder="1" applyAlignment="1" applyProtection="1">
      <alignment horizontal="center" vertical="center" wrapText="1"/>
    </xf>
    <xf numFmtId="4" fontId="4" fillId="2" borderId="5" xfId="53" applyNumberFormat="1" applyFont="1" applyFill="1" applyBorder="1" applyAlignment="1">
      <alignment horizontal="left" vertical="center" wrapText="1" indent="1"/>
    </xf>
    <xf numFmtId="4" fontId="5" fillId="2" borderId="12" xfId="51" applyNumberFormat="1" applyFont="1" applyFill="1" applyBorder="1" applyAlignment="1" applyProtection="1">
      <alignment horizontal="center" vertical="center" wrapText="1"/>
    </xf>
    <xf numFmtId="4" fontId="5" fillId="2" borderId="13" xfId="51" applyNumberFormat="1" applyFont="1" applyFill="1" applyBorder="1" applyAlignment="1" applyProtection="1">
      <alignment horizontal="center" vertical="center" wrapText="1"/>
    </xf>
    <xf numFmtId="10" fontId="0" fillId="2" borderId="0" xfId="0" applyNumberFormat="1" applyFill="1"/>
    <xf numFmtId="1" fontId="7" fillId="2" borderId="5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vertical="center" wrapText="1"/>
    </xf>
    <xf numFmtId="2" fontId="7" fillId="2" borderId="5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178" fontId="7" fillId="4" borderId="14" xfId="0" applyNumberFormat="1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vertical="center" wrapText="1"/>
    </xf>
    <xf numFmtId="2" fontId="7" fillId="4" borderId="14" xfId="0" applyNumberFormat="1" applyFont="1" applyFill="1" applyBorder="1" applyAlignment="1">
      <alignment horizontal="center" vertical="center" wrapText="1"/>
    </xf>
    <xf numFmtId="4" fontId="5" fillId="4" borderId="14" xfId="53" applyNumberFormat="1" applyFont="1" applyFill="1" applyBorder="1" applyAlignment="1">
      <alignment horizontal="center" vertical="center" wrapText="1"/>
    </xf>
    <xf numFmtId="4" fontId="7" fillId="4" borderId="15" xfId="0" applyNumberFormat="1" applyFont="1" applyFill="1" applyBorder="1" applyAlignment="1">
      <alignment horizontal="center" vertical="center" wrapText="1"/>
    </xf>
    <xf numFmtId="179" fontId="5" fillId="2" borderId="5" xfId="53" applyNumberFormat="1" applyFont="1" applyFill="1" applyBorder="1" applyAlignment="1">
      <alignment horizontal="left" vertical="center" wrapText="1" indent="1"/>
    </xf>
    <xf numFmtId="4" fontId="5" fillId="2" borderId="4" xfId="51" applyNumberFormat="1" applyFont="1" applyFill="1" applyBorder="1" applyAlignment="1" applyProtection="1">
      <alignment horizontal="center" vertical="center" wrapText="1"/>
    </xf>
    <xf numFmtId="179" fontId="5" fillId="2" borderId="0" xfId="53" applyNumberFormat="1" applyFont="1" applyFill="1" applyAlignment="1">
      <alignment horizontal="left" vertical="center" wrapText="1" indent="1"/>
    </xf>
    <xf numFmtId="1" fontId="7" fillId="2" borderId="16" xfId="0" applyNumberFormat="1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left" vertical="center" wrapText="1"/>
    </xf>
    <xf numFmtId="0" fontId="7" fillId="2" borderId="17" xfId="0" applyFont="1" applyFill="1" applyBorder="1" applyAlignment="1">
      <alignment vertical="center" wrapText="1"/>
    </xf>
    <xf numFmtId="2" fontId="7" fillId="2" borderId="17" xfId="0" applyNumberFormat="1" applyFont="1" applyFill="1" applyBorder="1" applyAlignment="1">
      <alignment horizontal="center" vertical="center" wrapText="1"/>
    </xf>
    <xf numFmtId="4" fontId="5" fillId="2" borderId="2" xfId="53" applyNumberFormat="1" applyFont="1" applyFill="1" applyBorder="1" applyAlignment="1">
      <alignment horizontal="center" vertical="center" wrapText="1"/>
    </xf>
    <xf numFmtId="4" fontId="7" fillId="2" borderId="7" xfId="0" applyNumberFormat="1" applyFont="1" applyFill="1" applyBorder="1" applyAlignment="1">
      <alignment horizontal="center" vertical="center" wrapText="1"/>
    </xf>
    <xf numFmtId="178" fontId="7" fillId="4" borderId="18" xfId="0" applyNumberFormat="1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>
      <alignment vertical="center" wrapText="1"/>
    </xf>
    <xf numFmtId="2" fontId="7" fillId="4" borderId="18" xfId="0" applyNumberFormat="1" applyFont="1" applyFill="1" applyBorder="1" applyAlignment="1">
      <alignment horizontal="center" vertical="center" wrapText="1"/>
    </xf>
    <xf numFmtId="4" fontId="5" fillId="4" borderId="18" xfId="53" applyNumberFormat="1" applyFont="1" applyFill="1" applyBorder="1" applyAlignment="1">
      <alignment horizontal="center" vertical="center" wrapText="1"/>
    </xf>
    <xf numFmtId="4" fontId="7" fillId="4" borderId="2" xfId="0" applyNumberFormat="1" applyFont="1" applyFill="1" applyBorder="1" applyAlignment="1">
      <alignment horizontal="center" vertical="center" wrapText="1"/>
    </xf>
    <xf numFmtId="4" fontId="7" fillId="4" borderId="18" xfId="0" applyNumberFormat="1" applyFont="1" applyFill="1" applyBorder="1" applyAlignment="1">
      <alignment horizontal="center" vertical="center" wrapText="1"/>
    </xf>
    <xf numFmtId="4" fontId="5" fillId="2" borderId="5" xfId="51" applyNumberFormat="1" applyFont="1" applyFill="1" applyBorder="1" applyAlignment="1" applyProtection="1">
      <alignment horizontal="center" vertical="center" wrapText="1"/>
    </xf>
    <xf numFmtId="0" fontId="7" fillId="4" borderId="17" xfId="0" applyFont="1" applyFill="1" applyBorder="1" applyAlignment="1">
      <alignment horizontal="left" vertical="center" wrapText="1"/>
    </xf>
    <xf numFmtId="178" fontId="7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vertic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4" fontId="5" fillId="4" borderId="2" xfId="53" applyNumberFormat="1" applyFont="1" applyFill="1" applyBorder="1" applyAlignment="1">
      <alignment horizontal="center" vertical="center" wrapText="1"/>
    </xf>
    <xf numFmtId="179" fontId="5" fillId="2" borderId="2" xfId="53" applyNumberFormat="1" applyFont="1" applyFill="1" applyBorder="1" applyAlignment="1">
      <alignment horizontal="left" vertical="center" wrapText="1" indent="1"/>
    </xf>
    <xf numFmtId="179" fontId="5" fillId="2" borderId="2" xfId="53" applyNumberFormat="1" applyFont="1" applyFill="1" applyBorder="1" applyAlignment="1">
      <alignment horizontal="center" vertical="center" wrapText="1"/>
    </xf>
    <xf numFmtId="4" fontId="5" fillId="2" borderId="2" xfId="1" applyNumberFormat="1" applyFont="1" applyFill="1" applyBorder="1" applyAlignment="1" applyProtection="1">
      <alignment horizontal="center" vertical="center" wrapText="1"/>
    </xf>
    <xf numFmtId="4" fontId="5" fillId="2" borderId="2" xfId="51" applyNumberFormat="1" applyFont="1" applyFill="1" applyBorder="1" applyAlignment="1" applyProtection="1">
      <alignment horizontal="center" vertical="center" wrapText="1"/>
    </xf>
    <xf numFmtId="179" fontId="4" fillId="2" borderId="2" xfId="53" applyNumberFormat="1" applyFont="1" applyFill="1" applyBorder="1" applyAlignment="1">
      <alignment horizontal="left" vertical="center" wrapText="1" indent="1"/>
    </xf>
    <xf numFmtId="179" fontId="4" fillId="2" borderId="16" xfId="53" applyNumberFormat="1" applyFont="1" applyFill="1" applyBorder="1" applyAlignment="1">
      <alignment horizontal="left" vertical="center" wrapText="1" indent="1"/>
    </xf>
    <xf numFmtId="4" fontId="5" fillId="2" borderId="17" xfId="53" applyNumberFormat="1" applyFont="1" applyFill="1" applyBorder="1" applyAlignment="1">
      <alignment horizontal="center" vertical="center" wrapText="1"/>
    </xf>
    <xf numFmtId="179" fontId="5" fillId="2" borderId="17" xfId="53" applyNumberFormat="1" applyFont="1" applyFill="1" applyBorder="1" applyAlignment="1">
      <alignment horizontal="center" vertical="center" wrapText="1"/>
    </xf>
    <xf numFmtId="4" fontId="5" fillId="2" borderId="7" xfId="1" applyNumberFormat="1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left" vertical="center" wrapText="1"/>
    </xf>
    <xf numFmtId="4" fontId="5" fillId="2" borderId="18" xfId="51" applyNumberFormat="1" applyFont="1" applyFill="1" applyBorder="1" applyAlignment="1" applyProtection="1">
      <alignment horizontal="center" vertical="center" wrapText="1"/>
    </xf>
    <xf numFmtId="4" fontId="5" fillId="2" borderId="14" xfId="51" applyNumberFormat="1" applyFont="1" applyFill="1" applyBorder="1" applyAlignment="1" applyProtection="1">
      <alignment horizontal="center" vertical="center" wrapText="1"/>
    </xf>
    <xf numFmtId="4" fontId="5" fillId="5" borderId="2" xfId="53" applyNumberFormat="1" applyFont="1" applyFill="1" applyBorder="1" applyAlignment="1">
      <alignment horizontal="center" vertical="center" wrapText="1"/>
    </xf>
    <xf numFmtId="4" fontId="9" fillId="2" borderId="2" xfId="53" applyNumberFormat="1" applyFont="1" applyFill="1" applyBorder="1" applyAlignment="1">
      <alignment horizontal="center" vertical="center" wrapText="1"/>
    </xf>
    <xf numFmtId="4" fontId="5" fillId="2" borderId="15" xfId="51" applyNumberFormat="1" applyFont="1" applyFill="1" applyBorder="1" applyAlignment="1" applyProtection="1">
      <alignment horizontal="center" vertical="center" wrapText="1"/>
    </xf>
    <xf numFmtId="4" fontId="0" fillId="2" borderId="2" xfId="53" applyNumberFormat="1" applyFont="1" applyFill="1" applyBorder="1" applyAlignment="1">
      <alignment horizontal="center" vertical="center" wrapText="1"/>
    </xf>
    <xf numFmtId="179" fontId="4" fillId="2" borderId="17" xfId="53" applyNumberFormat="1" applyFont="1" applyFill="1" applyBorder="1" applyAlignment="1">
      <alignment horizontal="left" vertical="center" wrapText="1" indent="1"/>
    </xf>
    <xf numFmtId="4" fontId="5" fillId="2" borderId="17" xfId="1" applyNumberFormat="1" applyFont="1" applyFill="1" applyBorder="1" applyAlignment="1" applyProtection="1">
      <alignment horizontal="center" vertical="center" wrapText="1"/>
    </xf>
    <xf numFmtId="4" fontId="7" fillId="4" borderId="2" xfId="0" applyNumberFormat="1" applyFont="1" applyFill="1" applyBorder="1" applyAlignment="1">
      <alignment vertical="center" wrapText="1"/>
    </xf>
    <xf numFmtId="1" fontId="10" fillId="2" borderId="2" xfId="0" applyNumberFormat="1" applyFont="1" applyFill="1" applyBorder="1" applyAlignment="1">
      <alignment horizontal="center" vertical="center"/>
    </xf>
    <xf numFmtId="0" fontId="5" fillId="2" borderId="0" xfId="0" applyFont="1" applyFill="1"/>
    <xf numFmtId="43" fontId="5" fillId="2" borderId="2" xfId="1" applyFont="1" applyFill="1" applyBorder="1" applyAlignment="1">
      <alignment vertical="center" wrapText="1"/>
    </xf>
    <xf numFmtId="43" fontId="5" fillId="2" borderId="5" xfId="1" applyFont="1" applyFill="1" applyBorder="1" applyAlignment="1">
      <alignment vertical="center" wrapText="1"/>
    </xf>
    <xf numFmtId="0" fontId="7" fillId="4" borderId="2" xfId="53" applyFont="1" applyFill="1" applyBorder="1" applyAlignment="1">
      <alignment horizontal="right" vertical="center"/>
    </xf>
    <xf numFmtId="180" fontId="7" fillId="4" borderId="2" xfId="53" applyNumberFormat="1" applyFont="1" applyFill="1" applyBorder="1" applyAlignment="1">
      <alignment horizontal="center" vertical="center"/>
    </xf>
    <xf numFmtId="2" fontId="7" fillId="2" borderId="19" xfId="58" applyNumberFormat="1" applyFont="1" applyFill="1" applyBorder="1" applyAlignment="1">
      <alignment vertical="top"/>
    </xf>
    <xf numFmtId="4" fontId="7" fillId="4" borderId="18" xfId="0" applyNumberFormat="1" applyFont="1" applyFill="1" applyBorder="1" applyAlignment="1">
      <alignment vertical="center" wrapText="1"/>
    </xf>
    <xf numFmtId="2" fontId="5" fillId="2" borderId="5" xfId="58" applyNumberFormat="1" applyFont="1" applyFill="1" applyBorder="1" applyAlignment="1">
      <alignment vertical="top"/>
    </xf>
    <xf numFmtId="2" fontId="5" fillId="2" borderId="5" xfId="58" applyNumberFormat="1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/>
    </xf>
    <xf numFmtId="0" fontId="0" fillId="2" borderId="5" xfId="0" applyFill="1" applyBorder="1"/>
    <xf numFmtId="2" fontId="7" fillId="2" borderId="5" xfId="58" applyNumberFormat="1" applyFont="1" applyFill="1" applyBorder="1" applyAlignment="1">
      <alignment vertical="top"/>
    </xf>
    <xf numFmtId="2" fontId="7" fillId="2" borderId="0" xfId="58" applyNumberFormat="1" applyFont="1" applyFill="1" applyAlignment="1">
      <alignment vertical="top"/>
    </xf>
    <xf numFmtId="2" fontId="10" fillId="2" borderId="0" xfId="58" applyNumberFormat="1" applyFont="1" applyFill="1" applyAlignment="1">
      <alignment vertical="top"/>
    </xf>
    <xf numFmtId="0" fontId="7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43" fontId="0" fillId="2" borderId="0" xfId="1" applyFont="1" applyFill="1"/>
  </cellXfs>
  <cellStyles count="60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  <cellStyle name="Millares 2" xfId="49"/>
    <cellStyle name="Millares 2 4" xfId="50"/>
    <cellStyle name="Millares 3" xfId="51"/>
    <cellStyle name="Moneda 2" xfId="52"/>
    <cellStyle name="Normal 2" xfId="53"/>
    <cellStyle name="Normal 2 2" xfId="54"/>
    <cellStyle name="Normal 3" xfId="55"/>
    <cellStyle name="Normal 4" xfId="56"/>
    <cellStyle name="Normal 6" xfId="57"/>
    <cellStyle name="Normal 8" xfId="58"/>
    <cellStyle name="Porcentaje 2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4096440</xdr:colOff>
      <xdr:row>2</xdr:row>
      <xdr:rowOff>113887</xdr:rowOff>
    </xdr:from>
    <xdr:to>
      <xdr:col>2</xdr:col>
      <xdr:colOff>6856376</xdr:colOff>
      <xdr:row>11</xdr:row>
      <xdr:rowOff>151158</xdr:rowOff>
    </xdr:to>
    <xdr:pic>
      <xdr:nvPicPr>
        <xdr:cNvPr id="2" name="Imagen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77435" y="494665"/>
          <a:ext cx="2759710" cy="17519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3:XEV176"/>
  <sheetViews>
    <sheetView tabSelected="1" view="pageBreakPreview" zoomScale="90" zoomScaleNormal="92" workbookViewId="0">
      <selection activeCell="B20" sqref="B20"/>
    </sheetView>
  </sheetViews>
  <sheetFormatPr defaultColWidth="9.14285714285714" defaultRowHeight="15" customHeight="1"/>
  <cols>
    <col min="1" max="1" width="1.28571428571429" style="1" customWidth="1"/>
    <col min="2" max="2" width="10.4285714285714" style="1" customWidth="1"/>
    <col min="3" max="3" width="112.571428571429" style="1" customWidth="1"/>
    <col min="4" max="4" width="9.28571428571429" style="1" customWidth="1"/>
    <col min="5" max="5" width="6.71428571428571" style="1" customWidth="1"/>
    <col min="6" max="6" width="15.7142857142857" style="2" customWidth="1"/>
    <col min="7" max="7" width="15.2857142857143" style="3" customWidth="1"/>
    <col min="8" max="8" width="21" style="2" customWidth="1"/>
    <col min="9" max="209" width="11.2857142857143" style="1" customWidth="1"/>
    <col min="210" max="16384" width="9.14285714285714" style="1"/>
  </cols>
  <sheetData>
    <row r="13" customHeight="1" spans="2:7">
      <c r="B13" s="2" t="s">
        <v>0</v>
      </c>
      <c r="C13" s="2"/>
      <c r="D13" s="2"/>
      <c r="E13" s="2"/>
      <c r="G13" s="2"/>
    </row>
    <row r="14" customHeight="1" spans="2:7">
      <c r="B14" s="2" t="s">
        <v>1</v>
      </c>
      <c r="C14" s="2"/>
      <c r="D14" s="2"/>
      <c r="E14" s="2"/>
      <c r="G14" s="2"/>
    </row>
    <row r="16" ht="23.25" spans="2:8">
      <c r="B16" s="4" t="s">
        <v>2</v>
      </c>
      <c r="C16" s="4"/>
      <c r="D16" s="4"/>
      <c r="E16" s="4"/>
      <c r="F16" s="4"/>
      <c r="G16" s="4"/>
      <c r="H16" s="4"/>
    </row>
    <row r="18" ht="18" spans="2:7">
      <c r="B18" s="5" t="s">
        <v>3</v>
      </c>
      <c r="C18" s="5"/>
      <c r="D18" s="5"/>
      <c r="E18" s="5"/>
      <c r="F18" s="5"/>
      <c r="G18" s="5"/>
    </row>
    <row r="19" ht="18" spans="2:7">
      <c r="B19" s="6" t="s">
        <v>4</v>
      </c>
      <c r="C19" s="6"/>
      <c r="D19" s="6"/>
      <c r="E19" s="6"/>
      <c r="F19" s="7"/>
      <c r="G19" s="7"/>
    </row>
    <row r="20" ht="18" spans="2:7">
      <c r="B20" s="5" t="s">
        <v>5</v>
      </c>
      <c r="C20" s="8" t="s">
        <v>6</v>
      </c>
      <c r="D20" s="9"/>
      <c r="E20" s="10"/>
      <c r="F20" s="11"/>
      <c r="G20" s="11"/>
    </row>
    <row r="21" spans="2:8">
      <c r="B21" s="12" t="s">
        <v>7</v>
      </c>
      <c r="C21" s="12"/>
      <c r="D21" s="12"/>
      <c r="E21" s="12"/>
      <c r="F21" s="12"/>
      <c r="G21" s="12"/>
      <c r="H21" s="12"/>
    </row>
    <row r="22" ht="7.9" customHeight="1" spans="2:8">
      <c r="B22" s="13"/>
      <c r="C22" s="13"/>
      <c r="D22" s="13"/>
      <c r="E22" s="13"/>
      <c r="F22" s="13"/>
      <c r="G22" s="13"/>
      <c r="H22" s="13"/>
    </row>
    <row r="23" ht="18" spans="2:8">
      <c r="B23" s="14" t="s">
        <v>8</v>
      </c>
      <c r="C23" s="14" t="s">
        <v>9</v>
      </c>
      <c r="D23" s="15" t="s">
        <v>10</v>
      </c>
      <c r="E23" s="14" t="s">
        <v>11</v>
      </c>
      <c r="F23" s="16" t="s">
        <v>12</v>
      </c>
      <c r="G23" s="15" t="s">
        <v>13</v>
      </c>
      <c r="H23" s="16" t="s">
        <v>14</v>
      </c>
    </row>
    <row r="24" ht="18" spans="2:8">
      <c r="B24" s="17"/>
      <c r="C24" s="18" t="s">
        <v>15</v>
      </c>
      <c r="D24" s="18"/>
      <c r="E24" s="18"/>
      <c r="F24" s="19"/>
      <c r="G24" s="20"/>
      <c r="H24" s="21"/>
    </row>
    <row r="25" ht="18" spans="2:8">
      <c r="B25" s="22">
        <v>1</v>
      </c>
      <c r="C25" s="23" t="s">
        <v>16</v>
      </c>
      <c r="D25" s="24"/>
      <c r="E25" s="24"/>
      <c r="F25" s="25"/>
      <c r="G25" s="26"/>
      <c r="H25" s="27">
        <f>SUM(G26:G27)</f>
        <v>0</v>
      </c>
    </row>
    <row r="26" ht="18" spans="2:8">
      <c r="B26" s="28">
        <f t="shared" ref="B26:B27" si="0">+B25+0.01</f>
        <v>1.01</v>
      </c>
      <c r="C26" s="29" t="s">
        <v>17</v>
      </c>
      <c r="D26" s="30">
        <v>2</v>
      </c>
      <c r="E26" s="31" t="s">
        <v>18</v>
      </c>
      <c r="F26" s="30"/>
      <c r="G26" s="30">
        <f>F26*D26</f>
        <v>0</v>
      </c>
      <c r="H26" s="32"/>
    </row>
    <row r="27" ht="18" spans="2:8">
      <c r="B27" s="28">
        <f t="shared" si="0"/>
        <v>1.02</v>
      </c>
      <c r="C27" s="29" t="s">
        <v>19</v>
      </c>
      <c r="D27" s="33"/>
      <c r="E27" s="31" t="s">
        <v>20</v>
      </c>
      <c r="F27" s="30"/>
      <c r="G27" s="30">
        <f>F27*D27</f>
        <v>0</v>
      </c>
      <c r="H27" s="32"/>
    </row>
    <row r="28" ht="18" spans="2:8">
      <c r="B28" s="34"/>
      <c r="C28" s="35"/>
      <c r="D28" s="34"/>
      <c r="E28" s="36"/>
      <c r="F28" s="37"/>
      <c r="G28" s="34"/>
      <c r="H28" s="38"/>
    </row>
    <row r="29" ht="18" spans="2:8">
      <c r="B29" s="22">
        <v>2</v>
      </c>
      <c r="C29" s="23" t="s">
        <v>21</v>
      </c>
      <c r="D29" s="24"/>
      <c r="E29" s="24"/>
      <c r="F29" s="25"/>
      <c r="G29" s="39"/>
      <c r="H29" s="27">
        <f>+SUM(G30:G35)</f>
        <v>0</v>
      </c>
    </row>
    <row r="30" ht="20.25" spans="2:8">
      <c r="B30" s="28">
        <f>+B29+0.01</f>
        <v>2.01</v>
      </c>
      <c r="C30" s="40" t="s">
        <v>22</v>
      </c>
      <c r="D30" s="28">
        <v>111.37</v>
      </c>
      <c r="E30" s="41" t="s">
        <v>23</v>
      </c>
      <c r="F30" s="42"/>
      <c r="G30" s="28">
        <f t="shared" ref="G30:G35" si="1">F30*D30</f>
        <v>0</v>
      </c>
      <c r="H30" s="43"/>
    </row>
    <row r="31" ht="20.25" spans="2:8">
      <c r="B31" s="30">
        <f>+B30+0.01</f>
        <v>2.02</v>
      </c>
      <c r="C31" s="29" t="s">
        <v>24</v>
      </c>
      <c r="D31" s="30">
        <f>254.7*0.3</f>
        <v>76.41</v>
      </c>
      <c r="E31" s="31" t="s">
        <v>25</v>
      </c>
      <c r="F31" s="44"/>
      <c r="G31" s="30">
        <f t="shared" si="1"/>
        <v>0</v>
      </c>
      <c r="H31" s="32"/>
    </row>
    <row r="32" ht="20.25" spans="2:8">
      <c r="B32" s="30">
        <f t="shared" ref="B32:B35" si="2">+B31+0.01</f>
        <v>2.03</v>
      </c>
      <c r="C32" s="29" t="s">
        <v>26</v>
      </c>
      <c r="D32" s="30">
        <v>0</v>
      </c>
      <c r="E32" s="31" t="s">
        <v>23</v>
      </c>
      <c r="F32" s="44"/>
      <c r="G32" s="30">
        <f t="shared" si="1"/>
        <v>0</v>
      </c>
      <c r="H32" s="32"/>
    </row>
    <row r="33" ht="20.25" spans="2:8">
      <c r="B33" s="30">
        <f t="shared" si="2"/>
        <v>2.04</v>
      </c>
      <c r="C33" s="29" t="s">
        <v>27</v>
      </c>
      <c r="D33" s="30">
        <v>254.7</v>
      </c>
      <c r="E33" s="31" t="s">
        <v>23</v>
      </c>
      <c r="F33" s="44"/>
      <c r="G33" s="30">
        <f t="shared" si="1"/>
        <v>0</v>
      </c>
      <c r="H33" s="32"/>
    </row>
    <row r="34" ht="36" spans="2:8">
      <c r="B34" s="30">
        <f t="shared" si="2"/>
        <v>2.05</v>
      </c>
      <c r="C34" s="29" t="s">
        <v>28</v>
      </c>
      <c r="D34" s="30">
        <f>190.1*3</f>
        <v>570.3</v>
      </c>
      <c r="E34" s="31" t="s">
        <v>25</v>
      </c>
      <c r="F34" s="44"/>
      <c r="G34" s="30">
        <f t="shared" si="1"/>
        <v>0</v>
      </c>
      <c r="H34" s="32"/>
    </row>
    <row r="35" ht="20.25" spans="2:8">
      <c r="B35" s="30">
        <f t="shared" si="2"/>
        <v>2.06</v>
      </c>
      <c r="C35" s="29" t="s">
        <v>29</v>
      </c>
      <c r="D35" s="30">
        <f>145.6*0.05*0.8</f>
        <v>5.824</v>
      </c>
      <c r="E35" s="31" t="s">
        <v>25</v>
      </c>
      <c r="F35" s="44"/>
      <c r="G35" s="30">
        <f t="shared" si="1"/>
        <v>0</v>
      </c>
      <c r="H35" s="32"/>
    </row>
    <row r="36" ht="18" spans="2:8">
      <c r="B36" s="34"/>
      <c r="C36" s="35"/>
      <c r="D36" s="34"/>
      <c r="E36" s="36"/>
      <c r="F36" s="37"/>
      <c r="G36" s="34"/>
      <c r="H36" s="38"/>
    </row>
    <row r="37" ht="18" spans="2:8">
      <c r="B37" s="22">
        <v>3</v>
      </c>
      <c r="C37" s="23" t="s">
        <v>30</v>
      </c>
      <c r="D37" s="24"/>
      <c r="E37" s="24"/>
      <c r="F37" s="25"/>
      <c r="G37" s="39"/>
      <c r="H37" s="27">
        <f>+SUM(G38:G40)</f>
        <v>0</v>
      </c>
    </row>
    <row r="38" ht="38.25" spans="2:8">
      <c r="B38" s="28">
        <f>+B37+0.01</f>
        <v>3.01</v>
      </c>
      <c r="C38" s="45" t="s">
        <v>31</v>
      </c>
      <c r="D38" s="28">
        <f>114.6*0.3</f>
        <v>34.38</v>
      </c>
      <c r="E38" s="41" t="s">
        <v>25</v>
      </c>
      <c r="F38" s="42"/>
      <c r="G38" s="28">
        <f t="shared" ref="G38:G40" si="3">F38*D38</f>
        <v>0</v>
      </c>
      <c r="H38" s="43"/>
    </row>
    <row r="39" ht="58.5" spans="2:8">
      <c r="B39" s="28">
        <f t="shared" ref="B39:B40" si="4">+B38+0.01</f>
        <v>3.02</v>
      </c>
      <c r="C39" s="45" t="s">
        <v>32</v>
      </c>
      <c r="D39" s="28">
        <f>24.6*2*0.4</f>
        <v>19.68</v>
      </c>
      <c r="E39" s="41" t="s">
        <v>25</v>
      </c>
      <c r="F39" s="42"/>
      <c r="G39" s="28">
        <f t="shared" si="3"/>
        <v>0</v>
      </c>
      <c r="H39" s="43"/>
    </row>
    <row r="40" ht="36" spans="2:8">
      <c r="B40" s="28">
        <f t="shared" si="4"/>
        <v>3.03</v>
      </c>
      <c r="C40" s="46" t="s">
        <v>33</v>
      </c>
      <c r="D40" s="30">
        <f>24.6*0.25*3</f>
        <v>18.45</v>
      </c>
      <c r="E40" s="31" t="s">
        <v>25</v>
      </c>
      <c r="F40" s="47"/>
      <c r="G40" s="30">
        <f t="shared" si="3"/>
        <v>0</v>
      </c>
      <c r="H40" s="32"/>
    </row>
    <row r="41" ht="18" spans="2:8">
      <c r="B41" s="34"/>
      <c r="C41" s="48"/>
      <c r="D41" s="34"/>
      <c r="E41" s="36"/>
      <c r="F41" s="49"/>
      <c r="G41" s="34"/>
      <c r="H41" s="38"/>
    </row>
    <row r="42" ht="18" spans="2:8">
      <c r="B42" s="22">
        <v>4</v>
      </c>
      <c r="C42" s="23" t="s">
        <v>34</v>
      </c>
      <c r="D42" s="24"/>
      <c r="E42" s="24"/>
      <c r="F42" s="50"/>
      <c r="G42" s="26"/>
      <c r="H42" s="27">
        <f>+SUM(G43:G51)</f>
        <v>0</v>
      </c>
    </row>
    <row r="43" ht="38.25" spans="2:8">
      <c r="B43" s="28">
        <f t="shared" ref="B43:B51" si="5">+B42+0.01</f>
        <v>4.01</v>
      </c>
      <c r="C43" s="45" t="s">
        <v>35</v>
      </c>
      <c r="D43" s="28">
        <f>0.2*0.2*21*3.2</f>
        <v>2.688</v>
      </c>
      <c r="E43" s="41" t="s">
        <v>25</v>
      </c>
      <c r="F43" s="51"/>
      <c r="G43" s="28">
        <f>+F43*D43</f>
        <v>0</v>
      </c>
      <c r="H43" s="43"/>
    </row>
    <row r="44" ht="54" spans="2:8">
      <c r="B44" s="28">
        <f t="shared" si="5"/>
        <v>4.02</v>
      </c>
      <c r="C44" s="46" t="s">
        <v>36</v>
      </c>
      <c r="D44" s="30">
        <f>0.15*0.4*11.55</f>
        <v>0.693</v>
      </c>
      <c r="E44" s="31" t="s">
        <v>25</v>
      </c>
      <c r="F44" s="51"/>
      <c r="G44" s="30">
        <f t="shared" ref="G44:G51" si="6">+F44*D44</f>
        <v>0</v>
      </c>
      <c r="H44" s="32"/>
    </row>
    <row r="45" ht="54" spans="2:8">
      <c r="B45" s="30">
        <f t="shared" si="5"/>
        <v>4.03</v>
      </c>
      <c r="C45" s="46" t="s">
        <v>37</v>
      </c>
      <c r="D45" s="30">
        <f>0.15*0.4*7.9*2</f>
        <v>0.948</v>
      </c>
      <c r="E45" s="31" t="s">
        <v>25</v>
      </c>
      <c r="F45" s="51"/>
      <c r="G45" s="30">
        <f t="shared" si="6"/>
        <v>0</v>
      </c>
      <c r="H45" s="32"/>
    </row>
    <row r="46" ht="54" spans="2:8">
      <c r="B46" s="30">
        <f t="shared" si="5"/>
        <v>4.04</v>
      </c>
      <c r="C46" s="46" t="s">
        <v>38</v>
      </c>
      <c r="D46" s="30">
        <f>0.15*0.4*3*4</f>
        <v>0.72</v>
      </c>
      <c r="E46" s="31" t="s">
        <v>25</v>
      </c>
      <c r="F46" s="51"/>
      <c r="G46" s="30">
        <f t="shared" si="6"/>
        <v>0</v>
      </c>
      <c r="H46" s="32"/>
    </row>
    <row r="47" ht="54" spans="2:8">
      <c r="B47" s="30">
        <f t="shared" si="5"/>
        <v>4.05</v>
      </c>
      <c r="C47" s="46" t="s">
        <v>39</v>
      </c>
      <c r="D47" s="30">
        <f>0.15*0.3*3.7*2</f>
        <v>0.333</v>
      </c>
      <c r="E47" s="31" t="s">
        <v>25</v>
      </c>
      <c r="F47" s="51"/>
      <c r="G47" s="30">
        <f t="shared" si="6"/>
        <v>0</v>
      </c>
      <c r="H47" s="32"/>
    </row>
    <row r="48" ht="54" spans="2:8">
      <c r="B48" s="30">
        <f t="shared" si="5"/>
        <v>4.06</v>
      </c>
      <c r="C48" s="46" t="s">
        <v>40</v>
      </c>
      <c r="D48" s="30">
        <f>103.5*0.15*0.4</f>
        <v>6.21</v>
      </c>
      <c r="E48" s="31" t="s">
        <v>25</v>
      </c>
      <c r="F48" s="51"/>
      <c r="G48" s="30">
        <f t="shared" si="6"/>
        <v>0</v>
      </c>
      <c r="H48" s="32"/>
    </row>
    <row r="49" ht="54" spans="2:8">
      <c r="B49" s="30">
        <f t="shared" si="5"/>
        <v>4.07</v>
      </c>
      <c r="C49" s="46" t="s">
        <v>41</v>
      </c>
      <c r="D49" s="30">
        <f>0.15*0.32*22.4</f>
        <v>1.0752</v>
      </c>
      <c r="E49" s="31" t="str">
        <f>+E48</f>
        <v>m3</v>
      </c>
      <c r="F49" s="47"/>
      <c r="G49" s="30">
        <f t="shared" si="6"/>
        <v>0</v>
      </c>
      <c r="H49" s="32"/>
    </row>
    <row r="50" ht="36" spans="2:8">
      <c r="B50" s="30">
        <f t="shared" si="5"/>
        <v>4.08</v>
      </c>
      <c r="C50" s="46" t="s">
        <v>42</v>
      </c>
      <c r="D50" s="30">
        <f>111.4*0.1</f>
        <v>11.14</v>
      </c>
      <c r="E50" s="31" t="str">
        <f>+E48</f>
        <v>m3</v>
      </c>
      <c r="F50" s="47"/>
      <c r="G50" s="30">
        <f t="shared" si="6"/>
        <v>0</v>
      </c>
      <c r="H50" s="32"/>
    </row>
    <row r="51" ht="58.5" spans="2:8">
      <c r="B51" s="30">
        <f t="shared" si="5"/>
        <v>4.09</v>
      </c>
      <c r="C51" s="46" t="s">
        <v>43</v>
      </c>
      <c r="D51" s="30">
        <f>111.4*0.12</f>
        <v>13.368</v>
      </c>
      <c r="E51" s="31" t="s">
        <v>25</v>
      </c>
      <c r="F51" s="47"/>
      <c r="G51" s="30">
        <f t="shared" si="6"/>
        <v>0</v>
      </c>
      <c r="H51" s="32"/>
    </row>
    <row r="52" ht="18" spans="2:8">
      <c r="B52" s="34"/>
      <c r="C52" s="48"/>
      <c r="D52" s="34"/>
      <c r="E52" s="36"/>
      <c r="F52" s="52"/>
      <c r="G52" s="34"/>
      <c r="H52" s="38"/>
    </row>
    <row r="53" ht="18" spans="2:8">
      <c r="B53" s="22">
        <v>5</v>
      </c>
      <c r="C53" s="23" t="s">
        <v>44</v>
      </c>
      <c r="D53" s="24"/>
      <c r="E53" s="24"/>
      <c r="F53" s="25"/>
      <c r="G53" s="39"/>
      <c r="H53" s="27">
        <f>+SUM(G54:G55)</f>
        <v>0</v>
      </c>
    </row>
    <row r="54" ht="36" spans="2:8">
      <c r="B54" s="28">
        <f t="shared" ref="B54:B55" si="7">+B53+0.01</f>
        <v>5.01</v>
      </c>
      <c r="C54" s="29" t="s">
        <v>45</v>
      </c>
      <c r="D54" s="30">
        <f>+(104*3)-(11*0.9*2.1)-(14.6*1.02)</f>
        <v>276.318</v>
      </c>
      <c r="E54" s="31" t="s">
        <v>23</v>
      </c>
      <c r="F54" s="44"/>
      <c r="G54" s="30">
        <f>+F54*D54</f>
        <v>0</v>
      </c>
      <c r="H54" s="32"/>
    </row>
    <row r="55" ht="36" spans="2:8">
      <c r="B55" s="30">
        <f t="shared" si="7"/>
        <v>5.02</v>
      </c>
      <c r="C55" s="29" t="s">
        <v>46</v>
      </c>
      <c r="D55" s="30">
        <f>0.4*48.6</f>
        <v>19.44</v>
      </c>
      <c r="E55" s="31" t="str">
        <f>+E54</f>
        <v>m2</v>
      </c>
      <c r="F55" s="44"/>
      <c r="G55" s="30">
        <f>+F55*D55</f>
        <v>0</v>
      </c>
      <c r="H55" s="38"/>
    </row>
    <row r="56" ht="18" spans="2:8">
      <c r="B56" s="34"/>
      <c r="C56" s="35"/>
      <c r="D56" s="34"/>
      <c r="E56" s="36"/>
      <c r="F56" s="53"/>
      <c r="G56" s="34"/>
      <c r="H56" s="38"/>
    </row>
    <row r="57" ht="18" spans="2:8">
      <c r="B57" s="22">
        <v>6</v>
      </c>
      <c r="C57" s="23" t="s">
        <v>47</v>
      </c>
      <c r="D57" s="24"/>
      <c r="E57" s="24"/>
      <c r="F57" s="54"/>
      <c r="G57" s="39"/>
      <c r="H57" s="27">
        <f>+SUM(G58:G62)</f>
        <v>0</v>
      </c>
    </row>
    <row r="58" ht="36" spans="2:8">
      <c r="B58" s="28">
        <f>+B57+0.01</f>
        <v>6.01</v>
      </c>
      <c r="C58" s="40" t="s">
        <v>48</v>
      </c>
      <c r="D58" s="28">
        <f>+D59+D60</f>
        <v>702.886</v>
      </c>
      <c r="E58" s="41" t="s">
        <v>23</v>
      </c>
      <c r="F58" s="42"/>
      <c r="G58" s="28">
        <f t="shared" ref="G58:G64" si="8">+F58*D58</f>
        <v>0</v>
      </c>
      <c r="H58" s="55"/>
    </row>
    <row r="59" ht="36" spans="2:8">
      <c r="B59" s="30">
        <f t="shared" ref="B59:B64" si="9">+B58+0.01</f>
        <v>6.02</v>
      </c>
      <c r="C59" s="56" t="s">
        <v>49</v>
      </c>
      <c r="D59" s="30">
        <f>(+D54+D55)*2</f>
        <v>591.516</v>
      </c>
      <c r="E59" s="31" t="s">
        <v>23</v>
      </c>
      <c r="F59" s="44"/>
      <c r="G59" s="30">
        <f t="shared" si="8"/>
        <v>0</v>
      </c>
      <c r="H59" s="57"/>
    </row>
    <row r="60" ht="36" spans="2:8">
      <c r="B60" s="30">
        <f t="shared" si="9"/>
        <v>6.03</v>
      </c>
      <c r="C60" s="56" t="s">
        <v>50</v>
      </c>
      <c r="D60" s="30">
        <v>111.37</v>
      </c>
      <c r="E60" s="31" t="s">
        <v>23</v>
      </c>
      <c r="F60" s="44"/>
      <c r="G60" s="30">
        <f t="shared" si="8"/>
        <v>0</v>
      </c>
      <c r="H60" s="57"/>
    </row>
    <row r="61" ht="18" spans="2:9">
      <c r="B61" s="30">
        <f t="shared" si="9"/>
        <v>6.04</v>
      </c>
      <c r="C61" s="29" t="s">
        <v>51</v>
      </c>
      <c r="D61" s="30">
        <v>71.8</v>
      </c>
      <c r="E61" s="31" t="s">
        <v>52</v>
      </c>
      <c r="F61" s="44"/>
      <c r="G61" s="30">
        <f t="shared" si="8"/>
        <v>0</v>
      </c>
      <c r="H61" s="57"/>
      <c r="I61" s="59"/>
    </row>
    <row r="62" ht="36" spans="2:8">
      <c r="B62" s="30">
        <f t="shared" si="9"/>
        <v>6.05</v>
      </c>
      <c r="C62" s="29" t="s">
        <v>53</v>
      </c>
      <c r="D62" s="30">
        <v>53.4</v>
      </c>
      <c r="E62" s="31" t="s">
        <v>52</v>
      </c>
      <c r="F62" s="44"/>
      <c r="G62" s="30">
        <f t="shared" si="8"/>
        <v>0</v>
      </c>
      <c r="H62" s="57"/>
    </row>
    <row r="63" ht="36" spans="2:8">
      <c r="B63" s="30">
        <f t="shared" si="9"/>
        <v>6.06</v>
      </c>
      <c r="C63" s="56" t="s">
        <v>54</v>
      </c>
      <c r="D63" s="30">
        <f>+D60</f>
        <v>111.37</v>
      </c>
      <c r="E63" s="31" t="str">
        <f>+E60</f>
        <v>m2</v>
      </c>
      <c r="F63" s="44"/>
      <c r="G63" s="30">
        <f t="shared" si="8"/>
        <v>0</v>
      </c>
      <c r="H63" s="57"/>
    </row>
    <row r="64" ht="18" spans="2:8">
      <c r="B64" s="30">
        <f t="shared" si="9"/>
        <v>6.07</v>
      </c>
      <c r="C64" s="56" t="s">
        <v>55</v>
      </c>
      <c r="D64" s="30">
        <v>46.8</v>
      </c>
      <c r="E64" s="31" t="s">
        <v>52</v>
      </c>
      <c r="F64" s="44"/>
      <c r="G64" s="30">
        <f t="shared" si="8"/>
        <v>0</v>
      </c>
      <c r="H64" s="58"/>
    </row>
    <row r="65" ht="18" spans="2:8">
      <c r="B65" s="34"/>
      <c r="C65" s="35"/>
      <c r="D65" s="34"/>
      <c r="E65" s="36"/>
      <c r="F65" s="37"/>
      <c r="G65" s="34"/>
      <c r="H65" s="38"/>
    </row>
    <row r="66" ht="18" spans="2:8">
      <c r="B66" s="60"/>
      <c r="C66" s="61" t="s">
        <v>56</v>
      </c>
      <c r="D66" s="62"/>
      <c r="E66" s="62"/>
      <c r="F66" s="63"/>
      <c r="G66" s="30"/>
      <c r="H66" s="64"/>
    </row>
    <row r="67" ht="18" spans="2:8">
      <c r="B67" s="65">
        <v>7</v>
      </c>
      <c r="C67" s="66" t="s">
        <v>57</v>
      </c>
      <c r="D67" s="67"/>
      <c r="E67" s="67"/>
      <c r="F67" s="68"/>
      <c r="G67" s="69"/>
      <c r="H67" s="70">
        <f>+SUM(G68:G70)</f>
        <v>0</v>
      </c>
    </row>
    <row r="68" ht="20.25" spans="2:8">
      <c r="B68" s="30">
        <f>+B67+0.01</f>
        <v>7.01</v>
      </c>
      <c r="C68" s="71" t="s">
        <v>58</v>
      </c>
      <c r="D68" s="30">
        <f>+D60+D59</f>
        <v>702.886</v>
      </c>
      <c r="E68" s="31" t="s">
        <v>23</v>
      </c>
      <c r="F68" s="44"/>
      <c r="G68" s="30">
        <f>+F68*D68</f>
        <v>0</v>
      </c>
      <c r="H68" s="38"/>
    </row>
    <row r="69" ht="36" spans="2:8">
      <c r="B69" s="30">
        <f>+B68+0.01</f>
        <v>7.02</v>
      </c>
      <c r="C69" s="71" t="s">
        <v>59</v>
      </c>
      <c r="D69" s="30">
        <f>+D68</f>
        <v>702.886</v>
      </c>
      <c r="E69" s="31" t="s">
        <v>23</v>
      </c>
      <c r="F69" s="44"/>
      <c r="G69" s="30">
        <f>+F69*D69</f>
        <v>0</v>
      </c>
      <c r="H69" s="72"/>
    </row>
    <row r="70" ht="36" spans="2:8">
      <c r="B70" s="30">
        <f>+B69+0.01</f>
        <v>7.03</v>
      </c>
      <c r="C70" s="71" t="s">
        <v>60</v>
      </c>
      <c r="D70" s="30">
        <f>+D68</f>
        <v>702.886</v>
      </c>
      <c r="E70" s="31" t="s">
        <v>23</v>
      </c>
      <c r="F70" s="44"/>
      <c r="G70" s="30">
        <f>+F70*D70</f>
        <v>0</v>
      </c>
      <c r="H70" s="43"/>
    </row>
    <row r="71" ht="18" spans="2:8">
      <c r="B71" s="34"/>
      <c r="C71" s="73"/>
      <c r="D71" s="34"/>
      <c r="E71" s="36"/>
      <c r="F71" s="37"/>
      <c r="G71" s="34"/>
      <c r="H71" s="43"/>
    </row>
    <row r="72" ht="18" spans="2:8">
      <c r="B72" s="74"/>
      <c r="C72" s="75" t="s">
        <v>61</v>
      </c>
      <c r="D72" s="76"/>
      <c r="E72" s="76"/>
      <c r="F72" s="77"/>
      <c r="G72" s="78"/>
      <c r="H72" s="79"/>
    </row>
    <row r="73" ht="18" spans="2:8">
      <c r="B73" s="80">
        <v>8</v>
      </c>
      <c r="C73" s="81" t="s">
        <v>62</v>
      </c>
      <c r="D73" s="82"/>
      <c r="E73" s="82"/>
      <c r="F73" s="83"/>
      <c r="G73" s="84"/>
      <c r="H73" s="85">
        <f>+SUM(G74:G75)</f>
        <v>0</v>
      </c>
    </row>
    <row r="74" ht="18" spans="2:8">
      <c r="B74" s="30">
        <f>+B73+0.01</f>
        <v>8.01</v>
      </c>
      <c r="C74" s="71" t="s">
        <v>63</v>
      </c>
      <c r="D74" s="30">
        <v>1</v>
      </c>
      <c r="E74" s="31" t="s">
        <v>64</v>
      </c>
      <c r="F74" s="44"/>
      <c r="G74" s="30">
        <f>+F74*D74</f>
        <v>0</v>
      </c>
      <c r="H74" s="38"/>
    </row>
    <row r="75" ht="18" spans="2:8">
      <c r="B75" s="30">
        <f>+B74+0.01</f>
        <v>8.02</v>
      </c>
      <c r="C75" s="71" t="s">
        <v>65</v>
      </c>
      <c r="D75" s="30">
        <v>10</v>
      </c>
      <c r="E75" s="31" t="s">
        <v>64</v>
      </c>
      <c r="F75" s="44"/>
      <c r="G75" s="30">
        <f>+F75*D75</f>
        <v>0</v>
      </c>
      <c r="H75" s="72"/>
    </row>
    <row r="76" ht="18" spans="2:8">
      <c r="B76" s="65">
        <v>9</v>
      </c>
      <c r="C76" s="66" t="s">
        <v>66</v>
      </c>
      <c r="D76" s="67"/>
      <c r="E76" s="67"/>
      <c r="F76" s="68"/>
      <c r="G76" s="69"/>
      <c r="H76" s="86">
        <f>+SUM(G77:G77)</f>
        <v>0</v>
      </c>
    </row>
    <row r="77" ht="18" spans="2:8">
      <c r="B77" s="30">
        <f>B76+0.01</f>
        <v>9.01</v>
      </c>
      <c r="C77" s="71" t="s">
        <v>67</v>
      </c>
      <c r="D77" s="30">
        <f>14.6*1.02*10.76</f>
        <v>160.23792</v>
      </c>
      <c r="E77" s="31" t="s">
        <v>68</v>
      </c>
      <c r="F77" s="44"/>
      <c r="G77" s="30">
        <f>+F77*D77</f>
        <v>0</v>
      </c>
      <c r="H77" s="87"/>
    </row>
    <row r="78" ht="18" spans="2:8">
      <c r="B78" s="34"/>
      <c r="C78" s="73"/>
      <c r="D78" s="34"/>
      <c r="E78" s="36"/>
      <c r="F78" s="37"/>
      <c r="G78" s="34"/>
      <c r="H78" s="72"/>
    </row>
    <row r="79" ht="18" spans="2:8">
      <c r="B79" s="30"/>
      <c r="C79" s="75" t="s">
        <v>69</v>
      </c>
      <c r="D79" s="34"/>
      <c r="E79" s="36"/>
      <c r="F79" s="37"/>
      <c r="G79" s="34"/>
      <c r="H79" s="43"/>
    </row>
    <row r="80" ht="18" spans="2:8">
      <c r="B80" s="65">
        <v>10</v>
      </c>
      <c r="C80" s="81" t="s">
        <v>70</v>
      </c>
      <c r="D80" s="82"/>
      <c r="E80" s="82"/>
      <c r="F80" s="54"/>
      <c r="G80" s="84"/>
      <c r="H80" s="86">
        <f>+SUM(G81:G84)</f>
        <v>0</v>
      </c>
    </row>
    <row r="81" ht="18" spans="2:8">
      <c r="B81" s="30">
        <f>+B80+0.01</f>
        <v>10.01</v>
      </c>
      <c r="C81" s="71" t="s">
        <v>71</v>
      </c>
      <c r="D81" s="30">
        <v>111.6</v>
      </c>
      <c r="E81" s="31" t="s">
        <v>72</v>
      </c>
      <c r="F81" s="44"/>
      <c r="G81" s="30">
        <f>+F81*D81</f>
        <v>0</v>
      </c>
      <c r="H81" s="87"/>
    </row>
    <row r="82" ht="18" spans="2:8">
      <c r="B82" s="30">
        <f>+B81+0.01</f>
        <v>10.02</v>
      </c>
      <c r="C82" s="71" t="s">
        <v>73</v>
      </c>
      <c r="D82" s="30">
        <v>103.5</v>
      </c>
      <c r="E82" s="31" t="s">
        <v>52</v>
      </c>
      <c r="F82" s="44"/>
      <c r="G82" s="30">
        <f>+F82*D82</f>
        <v>0</v>
      </c>
      <c r="H82" s="87"/>
    </row>
    <row r="83" ht="18" spans="2:8">
      <c r="B83" s="30">
        <f t="shared" ref="B83:B84" si="10">+B82+0.01</f>
        <v>10.03</v>
      </c>
      <c r="C83" s="71" t="s">
        <v>74</v>
      </c>
      <c r="D83" s="30">
        <v>5.83</v>
      </c>
      <c r="E83" s="31" t="str">
        <f>+E81</f>
        <v>m²</v>
      </c>
      <c r="F83" s="44"/>
      <c r="G83" s="30">
        <f t="shared" ref="G83:G84" si="11">+F83*D83</f>
        <v>0</v>
      </c>
      <c r="H83" s="87"/>
    </row>
    <row r="84" ht="18" spans="2:8">
      <c r="B84" s="30">
        <f t="shared" si="10"/>
        <v>10.04</v>
      </c>
      <c r="C84" s="71" t="s">
        <v>75</v>
      </c>
      <c r="D84" s="30">
        <v>28.512</v>
      </c>
      <c r="E84" s="31" t="str">
        <f>+E83</f>
        <v>m²</v>
      </c>
      <c r="F84" s="44"/>
      <c r="G84" s="30">
        <f t="shared" si="11"/>
        <v>0</v>
      </c>
      <c r="H84" s="87"/>
    </row>
    <row r="85" ht="18" spans="2:8">
      <c r="B85" s="34"/>
      <c r="C85" s="73"/>
      <c r="D85" s="34"/>
      <c r="E85" s="36"/>
      <c r="F85" s="37"/>
      <c r="G85" s="34"/>
      <c r="H85" s="72"/>
    </row>
    <row r="86" ht="18" spans="2:8">
      <c r="B86" s="74"/>
      <c r="C86" s="88" t="s">
        <v>76</v>
      </c>
      <c r="D86" s="76"/>
      <c r="E86" s="76"/>
      <c r="F86" s="77"/>
      <c r="G86" s="78"/>
      <c r="H86" s="79"/>
    </row>
    <row r="87" ht="18" spans="2:8">
      <c r="B87" s="89">
        <v>11</v>
      </c>
      <c r="C87" s="90" t="s">
        <v>16</v>
      </c>
      <c r="D87" s="91"/>
      <c r="E87" s="91"/>
      <c r="F87" s="92"/>
      <c r="G87" s="93"/>
      <c r="H87" s="85">
        <f>+SUM(G88:G88)</f>
        <v>0</v>
      </c>
    </row>
    <row r="88" ht="18" spans="2:8">
      <c r="B88" s="78">
        <f>+B87+0.01</f>
        <v>11.01</v>
      </c>
      <c r="C88" s="94" t="s">
        <v>77</v>
      </c>
      <c r="D88" s="78">
        <v>1</v>
      </c>
      <c r="E88" s="95" t="s">
        <v>78</v>
      </c>
      <c r="F88" s="96"/>
      <c r="G88" s="78">
        <f>+F88*D88</f>
        <v>0</v>
      </c>
      <c r="H88" s="97"/>
    </row>
    <row r="89" ht="18" spans="2:8">
      <c r="B89" s="78"/>
      <c r="C89" s="94"/>
      <c r="D89" s="78"/>
      <c r="E89" s="95"/>
      <c r="F89" s="96"/>
      <c r="G89" s="78"/>
      <c r="H89" s="97"/>
    </row>
    <row r="90" ht="18" spans="2:8">
      <c r="B90" s="89">
        <v>12</v>
      </c>
      <c r="C90" s="90" t="s">
        <v>79</v>
      </c>
      <c r="D90" s="91"/>
      <c r="E90" s="91"/>
      <c r="F90" s="92"/>
      <c r="G90" s="93"/>
      <c r="H90" s="85">
        <f>+SUM(G91:G98)</f>
        <v>0</v>
      </c>
    </row>
    <row r="91" ht="36" spans="2:8">
      <c r="B91" s="78">
        <f>+B90+0.01</f>
        <v>12.01</v>
      </c>
      <c r="C91" s="94" t="s">
        <v>80</v>
      </c>
      <c r="D91" s="78">
        <v>5</v>
      </c>
      <c r="E91" s="95" t="s">
        <v>64</v>
      </c>
      <c r="F91" s="96"/>
      <c r="G91" s="78">
        <f t="shared" ref="G91:G98" si="12">+F91*D91</f>
        <v>0</v>
      </c>
      <c r="H91" s="97"/>
    </row>
    <row r="92" ht="36" spans="2:8">
      <c r="B92" s="78">
        <f t="shared" ref="B92:B98" si="13">+B91+0.01</f>
        <v>12.02</v>
      </c>
      <c r="C92" s="98" t="s">
        <v>81</v>
      </c>
      <c r="D92" s="78">
        <v>33.8</v>
      </c>
      <c r="E92" s="95" t="s">
        <v>52</v>
      </c>
      <c r="F92" s="96"/>
      <c r="G92" s="78">
        <f t="shared" si="12"/>
        <v>0</v>
      </c>
      <c r="H92" s="97"/>
    </row>
    <row r="93" ht="36" spans="2:8">
      <c r="B93" s="78">
        <f t="shared" si="13"/>
        <v>12.03</v>
      </c>
      <c r="C93" s="98" t="s">
        <v>82</v>
      </c>
      <c r="D93" s="78">
        <v>2</v>
      </c>
      <c r="E93" s="95" t="s">
        <v>64</v>
      </c>
      <c r="F93" s="96"/>
      <c r="G93" s="78">
        <f t="shared" si="12"/>
        <v>0</v>
      </c>
      <c r="H93" s="97"/>
    </row>
    <row r="94" ht="36" spans="2:8">
      <c r="B94" s="78">
        <f t="shared" si="13"/>
        <v>12.04</v>
      </c>
      <c r="C94" s="98" t="s">
        <v>83</v>
      </c>
      <c r="D94" s="78">
        <v>5</v>
      </c>
      <c r="E94" s="95" t="s">
        <v>64</v>
      </c>
      <c r="F94" s="96"/>
      <c r="G94" s="78">
        <f t="shared" si="12"/>
        <v>0</v>
      </c>
      <c r="H94" s="97"/>
    </row>
    <row r="95" ht="36" spans="2:8">
      <c r="B95" s="78">
        <f t="shared" si="13"/>
        <v>12.05</v>
      </c>
      <c r="C95" s="98" t="s">
        <v>84</v>
      </c>
      <c r="D95" s="78">
        <v>2</v>
      </c>
      <c r="E95" s="95" t="s">
        <v>64</v>
      </c>
      <c r="F95" s="96"/>
      <c r="G95" s="78">
        <f t="shared" si="12"/>
        <v>0</v>
      </c>
      <c r="H95" s="97"/>
    </row>
    <row r="96" ht="36" spans="2:8">
      <c r="B96" s="78">
        <f t="shared" si="13"/>
        <v>12.06</v>
      </c>
      <c r="C96" s="98" t="s">
        <v>85</v>
      </c>
      <c r="D96" s="78">
        <v>1</v>
      </c>
      <c r="E96" s="95" t="s">
        <v>64</v>
      </c>
      <c r="F96" s="96"/>
      <c r="G96" s="78">
        <f t="shared" si="12"/>
        <v>0</v>
      </c>
      <c r="H96" s="97"/>
    </row>
    <row r="97" ht="18" spans="2:8">
      <c r="B97" s="78">
        <f t="shared" si="13"/>
        <v>12.07</v>
      </c>
      <c r="C97" s="98" t="s">
        <v>86</v>
      </c>
      <c r="D97" s="78">
        <v>15.6</v>
      </c>
      <c r="E97" s="95" t="s">
        <v>52</v>
      </c>
      <c r="F97" s="96"/>
      <c r="G97" s="78">
        <f t="shared" si="12"/>
        <v>0</v>
      </c>
      <c r="H97" s="97"/>
    </row>
    <row r="98" ht="18" spans="2:8">
      <c r="B98" s="78">
        <f t="shared" si="13"/>
        <v>12.08</v>
      </c>
      <c r="C98" s="98" t="s">
        <v>87</v>
      </c>
      <c r="D98" s="78">
        <v>8.4</v>
      </c>
      <c r="E98" s="95" t="s">
        <v>52</v>
      </c>
      <c r="F98" s="96"/>
      <c r="G98" s="78">
        <f t="shared" si="12"/>
        <v>0</v>
      </c>
      <c r="H98" s="97"/>
    </row>
    <row r="99" ht="18" spans="2:8">
      <c r="B99" s="78"/>
      <c r="C99" s="99"/>
      <c r="D99" s="100"/>
      <c r="E99" s="101"/>
      <c r="F99" s="102"/>
      <c r="G99" s="78"/>
      <c r="H99" s="97"/>
    </row>
    <row r="100" ht="18" spans="2:8">
      <c r="B100" s="89">
        <v>13</v>
      </c>
      <c r="C100" s="103" t="s">
        <v>88</v>
      </c>
      <c r="D100" s="88"/>
      <c r="E100" s="88"/>
      <c r="F100" s="104"/>
      <c r="G100" s="93"/>
      <c r="H100" s="85">
        <f>+SUM(G101:G107)</f>
        <v>0</v>
      </c>
    </row>
    <row r="101" ht="36" spans="2:8">
      <c r="B101" s="78">
        <f t="shared" ref="B101:B107" si="14">+B100+0.01</f>
        <v>13.01</v>
      </c>
      <c r="C101" s="98" t="s">
        <v>89</v>
      </c>
      <c r="D101" s="78">
        <v>28.7</v>
      </c>
      <c r="E101" s="95" t="s">
        <v>52</v>
      </c>
      <c r="F101" s="96"/>
      <c r="G101" s="78">
        <f t="shared" ref="G101:G107" si="15">+F101*D101</f>
        <v>0</v>
      </c>
      <c r="H101" s="105"/>
    </row>
    <row r="102" ht="36" spans="2:8">
      <c r="B102" s="78">
        <f t="shared" si="14"/>
        <v>13.02</v>
      </c>
      <c r="C102" s="98" t="s">
        <v>90</v>
      </c>
      <c r="D102" s="78">
        <v>46.5</v>
      </c>
      <c r="E102" s="95" t="s">
        <v>52</v>
      </c>
      <c r="F102" s="96"/>
      <c r="G102" s="78">
        <f t="shared" si="15"/>
        <v>0</v>
      </c>
      <c r="H102" s="106"/>
    </row>
    <row r="103" ht="36" spans="2:8">
      <c r="B103" s="78">
        <f t="shared" si="14"/>
        <v>13.03</v>
      </c>
      <c r="C103" s="98" t="s">
        <v>80</v>
      </c>
      <c r="D103" s="78">
        <v>3</v>
      </c>
      <c r="E103" s="95" t="s">
        <v>64</v>
      </c>
      <c r="F103" s="96"/>
      <c r="G103" s="78">
        <f t="shared" si="15"/>
        <v>0</v>
      </c>
      <c r="H103" s="106"/>
    </row>
    <row r="104" ht="18" spans="2:8">
      <c r="B104" s="78">
        <f t="shared" si="14"/>
        <v>13.04</v>
      </c>
      <c r="C104" s="98" t="s">
        <v>91</v>
      </c>
      <c r="D104" s="78">
        <v>2</v>
      </c>
      <c r="E104" s="95" t="s">
        <v>64</v>
      </c>
      <c r="F104" s="96"/>
      <c r="G104" s="78">
        <f t="shared" si="15"/>
        <v>0</v>
      </c>
      <c r="H104" s="106"/>
    </row>
    <row r="105" ht="18" spans="2:8">
      <c r="B105" s="78">
        <f t="shared" si="14"/>
        <v>13.05</v>
      </c>
      <c r="C105" s="98" t="s">
        <v>92</v>
      </c>
      <c r="D105" s="78">
        <v>4</v>
      </c>
      <c r="E105" s="95" t="s">
        <v>64</v>
      </c>
      <c r="F105" s="96"/>
      <c r="G105" s="78">
        <f t="shared" si="15"/>
        <v>0</v>
      </c>
      <c r="H105" s="106"/>
    </row>
    <row r="106" ht="18" spans="2:8">
      <c r="B106" s="78">
        <f t="shared" si="14"/>
        <v>13.06</v>
      </c>
      <c r="C106" s="98" t="s">
        <v>93</v>
      </c>
      <c r="D106" s="78">
        <v>1</v>
      </c>
      <c r="E106" s="95" t="s">
        <v>64</v>
      </c>
      <c r="F106" s="96"/>
      <c r="G106" s="78">
        <f t="shared" si="15"/>
        <v>0</v>
      </c>
      <c r="H106" s="106"/>
    </row>
    <row r="107" ht="18" spans="2:8">
      <c r="B107" s="107">
        <f t="shared" si="14"/>
        <v>13.07</v>
      </c>
      <c r="C107" s="98" t="s">
        <v>94</v>
      </c>
      <c r="D107" s="108">
        <v>24</v>
      </c>
      <c r="E107" s="95" t="s">
        <v>52</v>
      </c>
      <c r="F107" s="96"/>
      <c r="G107" s="78">
        <f t="shared" si="15"/>
        <v>0</v>
      </c>
      <c r="H107" s="106"/>
    </row>
    <row r="108" ht="18" spans="2:8">
      <c r="B108" s="78"/>
      <c r="C108" s="98"/>
      <c r="D108" s="78"/>
      <c r="E108" s="95"/>
      <c r="F108" s="96"/>
      <c r="G108" s="78"/>
      <c r="H108" s="106"/>
    </row>
    <row r="109" ht="18" spans="2:8">
      <c r="B109" s="89">
        <v>14</v>
      </c>
      <c r="C109" s="90" t="s">
        <v>95</v>
      </c>
      <c r="D109" s="91"/>
      <c r="E109" s="91"/>
      <c r="F109" s="92"/>
      <c r="G109" s="93"/>
      <c r="H109" s="85">
        <f>+SUM(G110:G114)</f>
        <v>0</v>
      </c>
    </row>
    <row r="110" ht="18" spans="2:8">
      <c r="B110" s="78">
        <f>+B109+0.01</f>
        <v>14.01</v>
      </c>
      <c r="C110" s="98" t="s">
        <v>96</v>
      </c>
      <c r="D110" s="78">
        <v>5</v>
      </c>
      <c r="E110" s="95" t="s">
        <v>64</v>
      </c>
      <c r="F110" s="96"/>
      <c r="G110" s="78">
        <f>+F110*D110</f>
        <v>0</v>
      </c>
      <c r="H110" s="105"/>
    </row>
    <row r="111" ht="18" spans="2:8">
      <c r="B111" s="78">
        <f>+B110+0.01</f>
        <v>14.02</v>
      </c>
      <c r="C111" s="98" t="s">
        <v>97</v>
      </c>
      <c r="D111" s="78">
        <v>3</v>
      </c>
      <c r="E111" s="95" t="s">
        <v>64</v>
      </c>
      <c r="F111" s="96"/>
      <c r="G111" s="78">
        <f>+F111*D111</f>
        <v>0</v>
      </c>
      <c r="H111" s="106"/>
    </row>
    <row r="112" ht="18" spans="2:8">
      <c r="B112" s="78">
        <f t="shared" ref="B112:B114" si="16">+B111+0.01</f>
        <v>14.03</v>
      </c>
      <c r="C112" s="98" t="s">
        <v>98</v>
      </c>
      <c r="D112" s="78">
        <v>1</v>
      </c>
      <c r="E112" s="95" t="s">
        <v>64</v>
      </c>
      <c r="F112" s="96"/>
      <c r="G112" s="78">
        <f>+F112*D112</f>
        <v>0</v>
      </c>
      <c r="H112" s="106"/>
    </row>
    <row r="113" ht="18" spans="2:8">
      <c r="B113" s="78">
        <f t="shared" si="16"/>
        <v>14.04</v>
      </c>
      <c r="C113" s="98" t="s">
        <v>99</v>
      </c>
      <c r="D113" s="78">
        <v>6</v>
      </c>
      <c r="E113" s="95" t="s">
        <v>64</v>
      </c>
      <c r="F113" s="96"/>
      <c r="G113" s="78">
        <f>+F113*D113</f>
        <v>0</v>
      </c>
      <c r="H113" s="106"/>
    </row>
    <row r="114" ht="18" spans="2:8">
      <c r="B114" s="78">
        <f t="shared" si="16"/>
        <v>14.05</v>
      </c>
      <c r="C114" s="98" t="s">
        <v>100</v>
      </c>
      <c r="D114" s="78">
        <v>2</v>
      </c>
      <c r="E114" s="95" t="s">
        <v>64</v>
      </c>
      <c r="F114" s="96"/>
      <c r="G114" s="78">
        <f>+F114*D114</f>
        <v>0</v>
      </c>
      <c r="H114" s="106"/>
    </row>
    <row r="115" ht="18" spans="2:8">
      <c r="B115" s="78"/>
      <c r="C115" s="98"/>
      <c r="D115" s="78"/>
      <c r="E115" s="95"/>
      <c r="F115" s="96"/>
      <c r="G115" s="78"/>
      <c r="H115" s="106"/>
    </row>
    <row r="116" ht="18" spans="2:8">
      <c r="B116" s="89">
        <v>15</v>
      </c>
      <c r="C116" s="90" t="s">
        <v>101</v>
      </c>
      <c r="D116" s="91"/>
      <c r="E116" s="91"/>
      <c r="F116" s="92"/>
      <c r="G116" s="93"/>
      <c r="H116" s="85">
        <f>+SUM(G117:G118)</f>
        <v>0</v>
      </c>
    </row>
    <row r="117" ht="36" spans="2:8">
      <c r="B117" s="78">
        <f>+B116+0.01</f>
        <v>15.01</v>
      </c>
      <c r="C117" s="98" t="s">
        <v>102</v>
      </c>
      <c r="D117" s="78">
        <v>1</v>
      </c>
      <c r="E117" s="95" t="s">
        <v>64</v>
      </c>
      <c r="F117" s="96"/>
      <c r="G117" s="78">
        <f>+F117*D117</f>
        <v>0</v>
      </c>
      <c r="H117" s="105"/>
    </row>
    <row r="118" ht="36" spans="2:8">
      <c r="B118" s="78">
        <f>+B117+0.01</f>
        <v>15.02</v>
      </c>
      <c r="C118" s="98" t="s">
        <v>103</v>
      </c>
      <c r="D118" s="78">
        <v>1</v>
      </c>
      <c r="E118" s="95" t="s">
        <v>64</v>
      </c>
      <c r="F118" s="96"/>
      <c r="G118" s="78">
        <f>+F118*D118</f>
        <v>0</v>
      </c>
      <c r="H118" s="109"/>
    </row>
    <row r="119" ht="18" spans="2:8">
      <c r="B119" s="89">
        <v>16</v>
      </c>
      <c r="C119" s="90" t="s">
        <v>104</v>
      </c>
      <c r="D119" s="91"/>
      <c r="E119" s="91"/>
      <c r="F119" s="92"/>
      <c r="G119" s="93"/>
      <c r="H119" s="85">
        <f>+SUM(G120:G121)</f>
        <v>0</v>
      </c>
    </row>
    <row r="120" ht="18" spans="2:8">
      <c r="B120" s="78">
        <f>+B119+0.01</f>
        <v>16.01</v>
      </c>
      <c r="C120" s="98" t="s">
        <v>105</v>
      </c>
      <c r="D120" s="78">
        <v>1</v>
      </c>
      <c r="E120" s="95" t="s">
        <v>106</v>
      </c>
      <c r="F120" s="96"/>
      <c r="G120" s="78">
        <f t="shared" ref="G120:G121" si="17">+F120*D120</f>
        <v>0</v>
      </c>
      <c r="H120" s="105"/>
    </row>
    <row r="121" ht="18" spans="2:8">
      <c r="B121" s="78">
        <f>+B120+0.01</f>
        <v>16.02</v>
      </c>
      <c r="C121" s="98" t="s">
        <v>107</v>
      </c>
      <c r="D121" s="78">
        <v>1</v>
      </c>
      <c r="E121" s="95" t="s">
        <v>106</v>
      </c>
      <c r="F121" s="96"/>
      <c r="G121" s="78">
        <f t="shared" si="17"/>
        <v>0</v>
      </c>
      <c r="H121" s="72"/>
    </row>
    <row r="122" ht="18" spans="2:8">
      <c r="B122" s="78"/>
      <c r="C122" s="98"/>
      <c r="D122" s="78"/>
      <c r="E122" s="95"/>
      <c r="F122" s="96"/>
      <c r="G122" s="78"/>
      <c r="H122" s="109"/>
    </row>
    <row r="123" ht="18" spans="2:8">
      <c r="B123" s="89">
        <v>17</v>
      </c>
      <c r="C123" s="90" t="s">
        <v>108</v>
      </c>
      <c r="D123" s="91"/>
      <c r="E123" s="91"/>
      <c r="F123" s="92"/>
      <c r="G123" s="93"/>
      <c r="H123" s="85">
        <f>+SUM(G124:G125)</f>
        <v>0</v>
      </c>
    </row>
    <row r="124" ht="54" spans="2:8">
      <c r="B124" s="78">
        <f>+B123+0.01</f>
        <v>17.01</v>
      </c>
      <c r="C124" s="98" t="s">
        <v>109</v>
      </c>
      <c r="D124" s="78">
        <v>1</v>
      </c>
      <c r="E124" s="95" t="s">
        <v>64</v>
      </c>
      <c r="F124" s="96"/>
      <c r="G124" s="78">
        <f>+F124*D124</f>
        <v>0</v>
      </c>
      <c r="H124" s="105"/>
    </row>
    <row r="125" ht="54" spans="2:8">
      <c r="B125" s="78">
        <f>+B124+0.01</f>
        <v>17.02</v>
      </c>
      <c r="C125" s="98" t="s">
        <v>110</v>
      </c>
      <c r="D125" s="78">
        <v>9</v>
      </c>
      <c r="E125" s="95" t="s">
        <v>64</v>
      </c>
      <c r="F125" s="96"/>
      <c r="G125" s="78">
        <f>+F125*D125</f>
        <v>0</v>
      </c>
      <c r="H125" s="109"/>
    </row>
    <row r="126" ht="18" spans="2:8">
      <c r="B126" s="78"/>
      <c r="C126" s="98"/>
      <c r="D126" s="78"/>
      <c r="E126" s="95"/>
      <c r="F126" s="96"/>
      <c r="G126" s="78"/>
      <c r="H126" s="109"/>
    </row>
    <row r="127" ht="18" spans="2:8">
      <c r="B127" s="89">
        <v>18</v>
      </c>
      <c r="C127" s="90" t="s">
        <v>111</v>
      </c>
      <c r="D127" s="91"/>
      <c r="E127" s="91"/>
      <c r="F127" s="92"/>
      <c r="G127" s="93"/>
      <c r="H127" s="85">
        <f>+SUM(G128:G131)</f>
        <v>0</v>
      </c>
    </row>
    <row r="128" ht="18" spans="2:8">
      <c r="B128" s="78">
        <f>+B127+0.01</f>
        <v>18.01</v>
      </c>
      <c r="C128" s="98" t="s">
        <v>112</v>
      </c>
      <c r="D128" s="78">
        <f>2.4*0.6*10.76</f>
        <v>15.4944</v>
      </c>
      <c r="E128" s="95" t="s">
        <v>68</v>
      </c>
      <c r="F128" s="96"/>
      <c r="G128" s="78">
        <f>+F128*D128</f>
        <v>0</v>
      </c>
      <c r="H128" s="105"/>
    </row>
    <row r="129" ht="18" spans="2:8">
      <c r="B129" s="78">
        <f>+B128+0.01</f>
        <v>18.02</v>
      </c>
      <c r="C129" s="98" t="s">
        <v>113</v>
      </c>
      <c r="D129" s="78">
        <v>14.3</v>
      </c>
      <c r="E129" s="95" t="str">
        <f>+E128</f>
        <v>pie²</v>
      </c>
      <c r="F129" s="96"/>
      <c r="G129" s="78">
        <f>+F129*D129</f>
        <v>0</v>
      </c>
      <c r="H129" s="106"/>
    </row>
    <row r="130" ht="18" spans="2:8">
      <c r="B130" s="78">
        <f t="shared" ref="B130:B131" si="18">+B129+0.01</f>
        <v>18.03</v>
      </c>
      <c r="C130" s="98" t="s">
        <v>114</v>
      </c>
      <c r="D130" s="78">
        <f>0.6*2*10.76</f>
        <v>12.912</v>
      </c>
      <c r="E130" s="95" t="str">
        <f t="shared" ref="E130" si="19">+E129</f>
        <v>pie²</v>
      </c>
      <c r="F130" s="96"/>
      <c r="G130" s="78">
        <f t="shared" ref="G130:G131" si="20">+F130*D130</f>
        <v>0</v>
      </c>
      <c r="H130" s="106"/>
    </row>
    <row r="131" ht="18" spans="2:8">
      <c r="B131" s="78">
        <f t="shared" si="18"/>
        <v>18.04</v>
      </c>
      <c r="C131" s="98" t="s">
        <v>115</v>
      </c>
      <c r="D131" s="78">
        <v>1</v>
      </c>
      <c r="E131" s="95" t="s">
        <v>64</v>
      </c>
      <c r="F131" s="96"/>
      <c r="G131" s="78">
        <f t="shared" si="20"/>
        <v>0</v>
      </c>
      <c r="H131" s="109"/>
    </row>
    <row r="132" ht="18" spans="1:8">
      <c r="A132" s="110" t="e">
        <f>+#REF!+0.01</f>
        <v>#REF!</v>
      </c>
      <c r="B132" s="78"/>
      <c r="C132" s="111"/>
      <c r="D132" s="100"/>
      <c r="E132" s="101"/>
      <c r="F132" s="112"/>
      <c r="G132" s="78"/>
      <c r="H132" s="43"/>
    </row>
    <row r="133" ht="18" spans="1:8">
      <c r="A133" s="110" t="e">
        <f t="shared" ref="A133:B148" si="21">+A132+0.01</f>
        <v>#REF!</v>
      </c>
      <c r="B133" s="93"/>
      <c r="C133" s="88" t="s">
        <v>116</v>
      </c>
      <c r="D133" s="76"/>
      <c r="E133" s="76"/>
      <c r="F133" s="77"/>
      <c r="G133" s="78"/>
      <c r="H133" s="79"/>
    </row>
    <row r="134" ht="18" spans="1:8">
      <c r="A134" s="110" t="e">
        <f t="shared" si="21"/>
        <v>#REF!</v>
      </c>
      <c r="B134" s="89">
        <v>19</v>
      </c>
      <c r="C134" s="90" t="s">
        <v>117</v>
      </c>
      <c r="D134" s="91"/>
      <c r="E134" s="91"/>
      <c r="F134" s="92"/>
      <c r="G134" s="113"/>
      <c r="H134" s="85">
        <f>+SUM(G135:G143)</f>
        <v>0</v>
      </c>
    </row>
    <row r="135" ht="36" spans="1:8">
      <c r="A135" s="110" t="e">
        <f t="shared" si="21"/>
        <v>#REF!</v>
      </c>
      <c r="B135" s="78">
        <f t="shared" si="21"/>
        <v>19.01</v>
      </c>
      <c r="C135" s="94" t="s">
        <v>118</v>
      </c>
      <c r="D135" s="78">
        <v>21</v>
      </c>
      <c r="E135" s="95" t="s">
        <v>119</v>
      </c>
      <c r="F135" s="96"/>
      <c r="G135" s="78">
        <f t="shared" ref="G135:G143" si="22">+F135*D135</f>
        <v>0</v>
      </c>
      <c r="H135" s="105"/>
    </row>
    <row r="136" ht="36" spans="1:8">
      <c r="A136" s="110" t="e">
        <f t="shared" si="21"/>
        <v>#REF!</v>
      </c>
      <c r="B136" s="78">
        <f t="shared" si="21"/>
        <v>19.02</v>
      </c>
      <c r="C136" s="94" t="s">
        <v>120</v>
      </c>
      <c r="D136" s="78">
        <v>2</v>
      </c>
      <c r="E136" s="95" t="s">
        <v>119</v>
      </c>
      <c r="F136" s="96"/>
      <c r="G136" s="78">
        <f t="shared" si="22"/>
        <v>0</v>
      </c>
      <c r="H136" s="106"/>
    </row>
    <row r="137" ht="36" spans="1:8">
      <c r="A137" s="110" t="e">
        <f t="shared" si="21"/>
        <v>#REF!</v>
      </c>
      <c r="B137" s="78">
        <f t="shared" si="21"/>
        <v>19.03</v>
      </c>
      <c r="C137" s="94" t="s">
        <v>121</v>
      </c>
      <c r="D137" s="78">
        <v>4</v>
      </c>
      <c r="E137" s="95" t="s">
        <v>119</v>
      </c>
      <c r="F137" s="96"/>
      <c r="G137" s="78">
        <f t="shared" si="22"/>
        <v>0</v>
      </c>
      <c r="H137" s="106"/>
    </row>
    <row r="138" ht="36" spans="1:8">
      <c r="A138" s="110" t="e">
        <f t="shared" si="21"/>
        <v>#REF!</v>
      </c>
      <c r="B138" s="78">
        <f t="shared" si="21"/>
        <v>19.04</v>
      </c>
      <c r="C138" s="94" t="s">
        <v>122</v>
      </c>
      <c r="D138" s="78">
        <v>6</v>
      </c>
      <c r="E138" s="95" t="s">
        <v>119</v>
      </c>
      <c r="F138" s="96"/>
      <c r="G138" s="78">
        <f t="shared" si="22"/>
        <v>0</v>
      </c>
      <c r="H138" s="106"/>
    </row>
    <row r="139" ht="36" spans="1:8">
      <c r="A139" s="114">
        <v>27</v>
      </c>
      <c r="B139" s="78">
        <f t="shared" si="21"/>
        <v>19.05</v>
      </c>
      <c r="C139" s="94" t="s">
        <v>123</v>
      </c>
      <c r="D139" s="78">
        <v>8</v>
      </c>
      <c r="E139" s="95" t="s">
        <v>119</v>
      </c>
      <c r="F139" s="96"/>
      <c r="G139" s="78">
        <f t="shared" si="22"/>
        <v>0</v>
      </c>
      <c r="H139" s="106"/>
    </row>
    <row r="140" ht="36" spans="1:8">
      <c r="A140" s="110">
        <f>+A139+0.01</f>
        <v>27.01</v>
      </c>
      <c r="B140" s="78">
        <f t="shared" si="21"/>
        <v>19.06</v>
      </c>
      <c r="C140" s="94" t="s">
        <v>124</v>
      </c>
      <c r="D140" s="78">
        <v>2</v>
      </c>
      <c r="E140" s="95" t="s">
        <v>119</v>
      </c>
      <c r="F140" s="96"/>
      <c r="G140" s="78">
        <f t="shared" si="22"/>
        <v>0</v>
      </c>
      <c r="H140" s="106"/>
    </row>
    <row r="141" ht="36" spans="1:8">
      <c r="A141" s="114">
        <v>28</v>
      </c>
      <c r="B141" s="78">
        <f t="shared" si="21"/>
        <v>19.07</v>
      </c>
      <c r="C141" s="94" t="s">
        <v>125</v>
      </c>
      <c r="D141" s="78">
        <v>21</v>
      </c>
      <c r="E141" s="95" t="s">
        <v>119</v>
      </c>
      <c r="F141" s="96"/>
      <c r="G141" s="78">
        <f t="shared" si="22"/>
        <v>0</v>
      </c>
      <c r="H141" s="106"/>
    </row>
    <row r="142" ht="36" spans="1:8">
      <c r="A142" s="110">
        <f>+A141+0.01</f>
        <v>28.01</v>
      </c>
      <c r="B142" s="78">
        <f t="shared" si="21"/>
        <v>19.08</v>
      </c>
      <c r="C142" s="94" t="s">
        <v>126</v>
      </c>
      <c r="D142" s="78">
        <v>6</v>
      </c>
      <c r="E142" s="95" t="s">
        <v>119</v>
      </c>
      <c r="F142" s="96"/>
      <c r="G142" s="78">
        <f t="shared" si="22"/>
        <v>0</v>
      </c>
      <c r="H142" s="106"/>
    </row>
    <row r="143" ht="18" spans="1:8">
      <c r="A143" s="114">
        <v>29</v>
      </c>
      <c r="B143" s="78">
        <f t="shared" si="21"/>
        <v>19.09</v>
      </c>
      <c r="C143" s="94" t="s">
        <v>127</v>
      </c>
      <c r="D143" s="78">
        <v>3</v>
      </c>
      <c r="E143" s="95" t="s">
        <v>128</v>
      </c>
      <c r="F143" s="96"/>
      <c r="G143" s="78">
        <f t="shared" si="22"/>
        <v>0</v>
      </c>
      <c r="H143" s="109"/>
    </row>
    <row r="144" ht="18" spans="1:8">
      <c r="A144" s="110">
        <f>+A143+0.01</f>
        <v>29.01</v>
      </c>
      <c r="B144" s="93">
        <f t="shared" si="21"/>
        <v>19.1</v>
      </c>
      <c r="C144" s="90" t="s">
        <v>129</v>
      </c>
      <c r="D144" s="91"/>
      <c r="E144" s="91"/>
      <c r="F144" s="91"/>
      <c r="G144" s="93"/>
      <c r="H144" s="85">
        <f>+SUM(G145:G145)</f>
        <v>0</v>
      </c>
    </row>
    <row r="145" ht="36" spans="2:8">
      <c r="B145" s="78">
        <f t="shared" si="21"/>
        <v>19.11</v>
      </c>
      <c r="C145" s="94" t="s">
        <v>130</v>
      </c>
      <c r="D145" s="78">
        <v>1</v>
      </c>
      <c r="E145" s="95" t="s">
        <v>128</v>
      </c>
      <c r="F145" s="96"/>
      <c r="G145" s="78">
        <f>+F145*D145</f>
        <v>0</v>
      </c>
      <c r="H145" s="97"/>
    </row>
    <row r="146" ht="18" spans="2:8">
      <c r="B146" s="93">
        <f t="shared" si="21"/>
        <v>19.12</v>
      </c>
      <c r="C146" s="90" t="s">
        <v>131</v>
      </c>
      <c r="D146" s="91"/>
      <c r="E146" s="91"/>
      <c r="F146" s="91"/>
      <c r="G146" s="93"/>
      <c r="H146" s="85">
        <f>+SUM(G147:G147)</f>
        <v>0</v>
      </c>
    </row>
    <row r="147" ht="54" spans="2:8">
      <c r="B147" s="78">
        <f t="shared" si="21"/>
        <v>19.13</v>
      </c>
      <c r="C147" s="94" t="s">
        <v>132</v>
      </c>
      <c r="D147" s="78">
        <v>20</v>
      </c>
      <c r="E147" s="95" t="s">
        <v>133</v>
      </c>
      <c r="F147" s="96"/>
      <c r="G147" s="78">
        <f>+F147*D147</f>
        <v>0</v>
      </c>
      <c r="H147" s="97"/>
    </row>
    <row r="148" ht="18" spans="2:8">
      <c r="B148" s="93">
        <f t="shared" si="21"/>
        <v>19.14</v>
      </c>
      <c r="C148" s="90" t="s">
        <v>134</v>
      </c>
      <c r="D148" s="91"/>
      <c r="E148" s="91"/>
      <c r="F148" s="91"/>
      <c r="G148" s="113"/>
      <c r="H148" s="85">
        <f>+SUM(G149:G149)</f>
        <v>0</v>
      </c>
    </row>
    <row r="149" ht="54" spans="2:8">
      <c r="B149" s="78">
        <f t="shared" ref="B149:B153" si="23">+B148+0.01</f>
        <v>19.15</v>
      </c>
      <c r="C149" s="94" t="s">
        <v>135</v>
      </c>
      <c r="D149" s="78">
        <v>1</v>
      </c>
      <c r="E149" s="95" t="s">
        <v>128</v>
      </c>
      <c r="F149" s="96"/>
      <c r="G149" s="78">
        <f>+F149*D149</f>
        <v>0</v>
      </c>
      <c r="H149" s="97"/>
    </row>
    <row r="150" ht="18" spans="2:8">
      <c r="B150" s="115"/>
      <c r="C150" s="34"/>
      <c r="D150" s="35"/>
      <c r="E150" s="34"/>
      <c r="F150" s="36"/>
      <c r="G150" s="37"/>
      <c r="H150" s="34"/>
    </row>
    <row r="151" ht="18" spans="2:8">
      <c r="B151" s="89">
        <v>20</v>
      </c>
      <c r="C151" s="90" t="s">
        <v>136</v>
      </c>
      <c r="D151" s="91"/>
      <c r="E151" s="91"/>
      <c r="F151" s="91"/>
      <c r="G151" s="113"/>
      <c r="H151" s="85">
        <f>+SUM(G152:G153)</f>
        <v>0</v>
      </c>
    </row>
    <row r="152" ht="18" spans="2:8">
      <c r="B152" s="78">
        <f t="shared" si="23"/>
        <v>20.01</v>
      </c>
      <c r="C152" s="94" t="s">
        <v>137</v>
      </c>
      <c r="D152" s="116">
        <v>48.8</v>
      </c>
      <c r="E152" s="95" t="s">
        <v>52</v>
      </c>
      <c r="F152" s="96"/>
      <c r="G152" s="78">
        <f>+F152*D152</f>
        <v>0</v>
      </c>
      <c r="H152" s="97"/>
    </row>
    <row r="153" ht="18" spans="2:8">
      <c r="B153" s="78">
        <f t="shared" si="23"/>
        <v>20.02</v>
      </c>
      <c r="C153" s="71" t="s">
        <v>138</v>
      </c>
      <c r="D153" s="117">
        <v>1</v>
      </c>
      <c r="E153" s="30" t="s">
        <v>128</v>
      </c>
      <c r="F153" s="31"/>
      <c r="G153" s="30">
        <f t="shared" ref="G153" si="24">+F153*D153</f>
        <v>0</v>
      </c>
      <c r="H153" s="30"/>
    </row>
    <row r="154" ht="18" spans="2:16376">
      <c r="B154" s="115"/>
      <c r="C154" s="34"/>
      <c r="D154" s="35"/>
      <c r="E154" s="34"/>
      <c r="F154" s="36"/>
      <c r="G154" s="37"/>
      <c r="H154" s="34"/>
      <c r="XEV154" s="1">
        <f>SUM(A154:XEU154)</f>
        <v>0</v>
      </c>
    </row>
    <row r="155" ht="18" spans="2:8">
      <c r="B155" s="118" t="s">
        <v>139</v>
      </c>
      <c r="C155" s="118"/>
      <c r="D155" s="118"/>
      <c r="E155" s="118"/>
      <c r="F155" s="118"/>
      <c r="G155" s="118"/>
      <c r="H155" s="119">
        <f>SUM(H25:H154)</f>
        <v>0</v>
      </c>
    </row>
    <row r="156" ht="18" spans="2:8">
      <c r="B156" s="120"/>
      <c r="C156" s="120"/>
      <c r="D156" s="120"/>
      <c r="E156" s="120"/>
      <c r="F156" s="120"/>
      <c r="G156" s="120"/>
      <c r="H156" s="120"/>
    </row>
    <row r="157" ht="18" spans="2:8">
      <c r="B157" s="80">
        <v>21</v>
      </c>
      <c r="C157" s="81" t="s">
        <v>140</v>
      </c>
      <c r="D157" s="82"/>
      <c r="E157" s="82"/>
      <c r="F157" s="82"/>
      <c r="G157" s="121"/>
      <c r="H157" s="86">
        <f>+SUM(G158:G163)</f>
        <v>0</v>
      </c>
    </row>
    <row r="158" ht="18" spans="2:8">
      <c r="B158" s="30">
        <f t="shared" ref="B158:B163" si="25">+B157+0.01</f>
        <v>21.01</v>
      </c>
      <c r="C158" s="122" t="s">
        <v>141</v>
      </c>
      <c r="D158" s="123">
        <v>10</v>
      </c>
      <c r="E158" s="124" t="s">
        <v>142</v>
      </c>
      <c r="F158" s="125"/>
      <c r="G158" s="78">
        <f>+$H$155*D158/100</f>
        <v>0</v>
      </c>
      <c r="H158" s="125"/>
    </row>
    <row r="159" ht="18" spans="2:8">
      <c r="B159" s="30">
        <f t="shared" si="25"/>
        <v>21.02</v>
      </c>
      <c r="C159" s="122" t="s">
        <v>143</v>
      </c>
      <c r="D159" s="123">
        <v>2</v>
      </c>
      <c r="E159" s="124" t="s">
        <v>142</v>
      </c>
      <c r="F159" s="125"/>
      <c r="G159" s="78">
        <f>+$H$155*D159/100</f>
        <v>0</v>
      </c>
      <c r="H159" s="125"/>
    </row>
    <row r="160" ht="18" spans="2:8">
      <c r="B160" s="30">
        <f t="shared" si="25"/>
        <v>21.03</v>
      </c>
      <c r="C160" s="122" t="s">
        <v>144</v>
      </c>
      <c r="D160" s="123">
        <v>2</v>
      </c>
      <c r="E160" s="124" t="s">
        <v>142</v>
      </c>
      <c r="F160" s="125"/>
      <c r="G160" s="78">
        <f>+$H$155*D160/100</f>
        <v>0</v>
      </c>
      <c r="H160" s="125"/>
    </row>
    <row r="161" ht="18" spans="2:9">
      <c r="B161" s="30">
        <f t="shared" si="25"/>
        <v>21.04</v>
      </c>
      <c r="C161" s="122" t="s">
        <v>145</v>
      </c>
      <c r="D161" s="123">
        <v>1.5</v>
      </c>
      <c r="E161" s="124" t="s">
        <v>142</v>
      </c>
      <c r="F161" s="125"/>
      <c r="G161" s="78">
        <f>+$H$155*D161/100</f>
        <v>0</v>
      </c>
      <c r="H161" s="125"/>
      <c r="I161" s="131"/>
    </row>
    <row r="162" ht="18" spans="2:8">
      <c r="B162" s="30">
        <f t="shared" si="25"/>
        <v>21.05</v>
      </c>
      <c r="C162" s="122" t="s">
        <v>146</v>
      </c>
      <c r="D162" s="123">
        <v>2</v>
      </c>
      <c r="E162" s="124" t="s">
        <v>142</v>
      </c>
      <c r="F162" s="125"/>
      <c r="G162" s="78">
        <f>+$H$155*D162/100</f>
        <v>0</v>
      </c>
      <c r="H162" s="125"/>
    </row>
    <row r="163" ht="18" spans="2:8">
      <c r="B163" s="30">
        <f t="shared" si="25"/>
        <v>21.06</v>
      </c>
      <c r="C163" s="122" t="s">
        <v>147</v>
      </c>
      <c r="D163" s="123">
        <v>18</v>
      </c>
      <c r="E163" s="124" t="s">
        <v>142</v>
      </c>
      <c r="F163" s="125"/>
      <c r="G163" s="78">
        <f>+G158*0.18</f>
        <v>0</v>
      </c>
      <c r="H163" s="125"/>
    </row>
    <row r="164" customHeight="1" spans="2:8">
      <c r="B164" s="126"/>
      <c r="C164" s="126"/>
      <c r="D164" s="126"/>
      <c r="E164" s="125"/>
      <c r="F164" s="125"/>
      <c r="G164" s="125"/>
      <c r="H164" s="125"/>
    </row>
    <row r="165" customHeight="1" spans="2:8">
      <c r="B165" s="127"/>
      <c r="C165" s="127"/>
      <c r="D165" s="127"/>
      <c r="F165" s="1"/>
      <c r="G165" s="1"/>
      <c r="H165" s="1"/>
    </row>
    <row r="166" customHeight="1" spans="2:8">
      <c r="B166" s="118" t="s">
        <v>148</v>
      </c>
      <c r="C166" s="118"/>
      <c r="D166" s="118"/>
      <c r="E166" s="118"/>
      <c r="F166" s="118"/>
      <c r="G166" s="118"/>
      <c r="H166" s="119">
        <f>+H157+H155</f>
        <v>0</v>
      </c>
    </row>
    <row r="167" customHeight="1" spans="2:8">
      <c r="B167" s="128"/>
      <c r="C167" s="128"/>
      <c r="D167" s="128"/>
      <c r="E167" s="128"/>
      <c r="F167" s="128"/>
      <c r="G167" s="128"/>
      <c r="H167" s="128"/>
    </row>
    <row r="168" customHeight="1" spans="2:8">
      <c r="B168" s="128"/>
      <c r="C168" s="128"/>
      <c r="D168" s="128"/>
      <c r="E168" s="128"/>
      <c r="F168" s="128"/>
      <c r="G168" s="128"/>
      <c r="H168" s="128"/>
    </row>
    <row r="169" customHeight="1" spans="2:8">
      <c r="B169" s="128"/>
      <c r="C169" s="128"/>
      <c r="D169" s="128"/>
      <c r="E169" s="128"/>
      <c r="F169" s="128"/>
      <c r="G169" s="128"/>
      <c r="H169" s="128"/>
    </row>
    <row r="170" customHeight="1" spans="2:8">
      <c r="B170" s="128"/>
      <c r="C170" s="128"/>
      <c r="D170" s="128"/>
      <c r="E170" s="128"/>
      <c r="F170" s="128"/>
      <c r="G170" s="128"/>
      <c r="H170" s="128"/>
    </row>
    <row r="171" customHeight="1" spans="2:8">
      <c r="B171" s="128"/>
      <c r="C171" s="128"/>
      <c r="D171" s="128"/>
      <c r="E171" s="128"/>
      <c r="F171" s="128"/>
      <c r="G171" s="128"/>
      <c r="H171" s="128"/>
    </row>
    <row r="172" customHeight="1" spans="1:8">
      <c r="A172" s="129" t="s">
        <v>149</v>
      </c>
      <c r="B172" s="129"/>
      <c r="C172" s="129"/>
      <c r="D172" s="129"/>
      <c r="E172" s="129"/>
      <c r="F172" s="129"/>
      <c r="G172" s="129"/>
      <c r="H172" s="129"/>
    </row>
    <row r="173" customHeight="1" spans="1:7">
      <c r="A173" s="2"/>
      <c r="B173" s="2"/>
      <c r="C173" s="2"/>
      <c r="D173" s="2"/>
      <c r="E173" s="2"/>
      <c r="G173" s="2"/>
    </row>
    <row r="174" customHeight="1" spans="1:8">
      <c r="A174" s="129"/>
      <c r="B174" s="129"/>
      <c r="C174" s="129"/>
      <c r="D174" s="129"/>
      <c r="E174" s="129"/>
      <c r="F174" s="129"/>
      <c r="G174" s="129"/>
      <c r="H174" s="129"/>
    </row>
    <row r="175" customHeight="1" spans="1:8">
      <c r="A175" s="130"/>
      <c r="B175" s="130"/>
      <c r="C175" s="130"/>
      <c r="D175" s="130"/>
      <c r="E175" s="130"/>
      <c r="F175" s="130"/>
      <c r="G175" s="130"/>
      <c r="H175" s="130"/>
    </row>
    <row r="176" customHeight="1" spans="1:7">
      <c r="A176" s="2"/>
      <c r="B176" s="2"/>
      <c r="C176" s="2"/>
      <c r="D176" s="2"/>
      <c r="E176" s="2"/>
      <c r="G176" s="2"/>
    </row>
  </sheetData>
  <mergeCells count="28">
    <mergeCell ref="B13:H13"/>
    <mergeCell ref="B14:H14"/>
    <mergeCell ref="B16:H16"/>
    <mergeCell ref="B18:G18"/>
    <mergeCell ref="B19:E19"/>
    <mergeCell ref="C100:F100"/>
    <mergeCell ref="B155:G155"/>
    <mergeCell ref="B166:G166"/>
    <mergeCell ref="A172:H172"/>
    <mergeCell ref="A173:H173"/>
    <mergeCell ref="A174:H174"/>
    <mergeCell ref="A175:H175"/>
    <mergeCell ref="A176:H176"/>
    <mergeCell ref="H26:H27"/>
    <mergeCell ref="H30:H35"/>
    <mergeCell ref="H38:H40"/>
    <mergeCell ref="H43:H51"/>
    <mergeCell ref="H58:H64"/>
    <mergeCell ref="H68:H70"/>
    <mergeCell ref="H74:H75"/>
    <mergeCell ref="H81:H84"/>
    <mergeCell ref="H91:H98"/>
    <mergeCell ref="H101:H106"/>
    <mergeCell ref="H110:H114"/>
    <mergeCell ref="H117:H118"/>
    <mergeCell ref="H124:H125"/>
    <mergeCell ref="H128:H131"/>
    <mergeCell ref="B21:H22"/>
  </mergeCells>
  <pageMargins left="0.708661417322835" right="0.708661417322835" top="0.748031496062992" bottom="0.748031496062992" header="0.31496062992126" footer="0.31496062992126"/>
  <pageSetup paperSize="1" scale="47" fitToHeight="0" orientation="portrait"/>
  <headerFooter/>
  <rowBreaks count="1" manualBreakCount="1">
    <brk id="56" max="7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VOLUMETRIA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2022-02-11T12:17:00Z</dcterms:created>
  <cp:lastPrinted>2025-12-01T14:33:00Z</cp:lastPrinted>
  <dcterms:modified xsi:type="dcterms:W3CDTF">2025-12-10T16:51:06Z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245EEAC42BD44ED2A269BD8DD40EED3A_13</vt:lpwstr>
  </property>
  <property fmtid="{D5CDD505-2E9C-101B-9397-08002B2CF9AE}" pid="3" name="KSOProductBuildVer">
    <vt:lpwstr>3082-12.2.0.23155</vt:lpwstr>
  </property>
</Properties>
</file>